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\2017\anual 2017\digitales\"/>
    </mc:Choice>
  </mc:AlternateContent>
  <bookViews>
    <workbookView xWindow="0" yWindow="0" windowWidth="28800" windowHeight="13020" firstSheet="1" activeTab="1"/>
  </bookViews>
  <sheets>
    <sheet name="Hoja1" sheetId="14" state="hidden" r:id="rId1"/>
    <sheet name="EAEPE" sheetId="1" r:id="rId2"/>
    <sheet name="COG" sheetId="6" r:id="rId3"/>
    <sheet name="CTG" sheetId="8" r:id="rId4"/>
    <sheet name="CA_Ente_Público" sheetId="4" r:id="rId5"/>
    <sheet name="CA_Ejecutivo_Estatal" sheetId="10" r:id="rId6"/>
    <sheet name="CA_Ayuntamiento" sheetId="12" r:id="rId7"/>
    <sheet name="CFG" sheetId="5" r:id="rId8"/>
  </sheets>
  <definedNames>
    <definedName name="_xlnm._FilterDatabase" localSheetId="7" hidden="1">CFG!$A$2:$H$35</definedName>
    <definedName name="_xlnm._FilterDatabase" localSheetId="2" hidden="1">COG!$A$2:$H$75</definedName>
  </definedNames>
  <calcPr calcId="152511"/>
</workbook>
</file>

<file path=xl/calcChain.xml><?xml version="1.0" encoding="utf-8"?>
<calcChain xmlns="http://schemas.openxmlformats.org/spreadsheetml/2006/main">
  <c r="O4" i="1" l="1"/>
  <c r="O3" i="1"/>
  <c r="H3" i="6" l="1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E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6" i="6"/>
  <c r="D45" i="6"/>
  <c r="D44" i="6"/>
  <c r="D43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E22" i="6"/>
  <c r="C3" i="5"/>
  <c r="J3" i="1"/>
  <c r="I3" i="1"/>
  <c r="H3" i="1"/>
  <c r="K3" i="1"/>
  <c r="L3" i="1"/>
  <c r="M3" i="1"/>
  <c r="N3" i="1"/>
  <c r="N11" i="1"/>
  <c r="N10" i="1"/>
  <c r="N9" i="1"/>
  <c r="N144" i="1"/>
  <c r="N41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J159" i="1"/>
  <c r="J152" i="1"/>
  <c r="J151" i="1"/>
  <c r="J150" i="1"/>
  <c r="I150" i="1" s="1"/>
  <c r="J149" i="1"/>
  <c r="J146" i="1"/>
  <c r="J145" i="1"/>
  <c r="I145" i="1" s="1"/>
  <c r="J135" i="1"/>
  <c r="J134" i="1"/>
  <c r="J127" i="1"/>
  <c r="J124" i="1"/>
  <c r="J125" i="1"/>
  <c r="J122" i="1"/>
  <c r="J123" i="1"/>
  <c r="J102" i="1"/>
  <c r="I102" i="1" s="1"/>
  <c r="J99" i="1"/>
  <c r="J98" i="1"/>
  <c r="J97" i="1"/>
  <c r="I97" i="1" s="1"/>
  <c r="J87" i="1"/>
  <c r="J90" i="1"/>
  <c r="I90" i="1" s="1"/>
  <c r="J77" i="1"/>
  <c r="J76" i="1"/>
  <c r="I76" i="1" s="1"/>
  <c r="J74" i="1"/>
  <c r="I74" i="1" s="1"/>
  <c r="J72" i="1"/>
  <c r="J71" i="1"/>
  <c r="J69" i="1"/>
  <c r="I67" i="1"/>
  <c r="J66" i="1"/>
  <c r="I65" i="1"/>
  <c r="J62" i="1"/>
  <c r="J63" i="1"/>
  <c r="I63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1" i="1"/>
  <c r="I100" i="1"/>
  <c r="I99" i="1"/>
  <c r="I98" i="1"/>
  <c r="I96" i="1"/>
  <c r="I95" i="1"/>
  <c r="I94" i="1"/>
  <c r="I93" i="1"/>
  <c r="I92" i="1"/>
  <c r="I91" i="1"/>
  <c r="I89" i="1"/>
  <c r="I88" i="1"/>
  <c r="I87" i="1"/>
  <c r="I86" i="1"/>
  <c r="I85" i="1"/>
  <c r="I84" i="1"/>
  <c r="I83" i="1"/>
  <c r="I82" i="1"/>
  <c r="I81" i="1"/>
  <c r="I80" i="1"/>
  <c r="I79" i="1"/>
  <c r="I78" i="1"/>
  <c r="I75" i="1"/>
  <c r="I73" i="1"/>
  <c r="I72" i="1"/>
  <c r="I70" i="1"/>
  <c r="I69" i="1"/>
  <c r="I68" i="1"/>
  <c r="I64" i="1"/>
  <c r="I61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3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J60" i="1"/>
  <c r="I60" i="1" s="1"/>
  <c r="J44" i="1"/>
  <c r="I44" i="1" s="1"/>
  <c r="J41" i="1"/>
  <c r="J42" i="1"/>
  <c r="I42" i="1" s="1"/>
  <c r="J38" i="1"/>
  <c r="I38" i="1" s="1"/>
  <c r="J40" i="1"/>
  <c r="J4" i="1"/>
  <c r="I4" i="1" s="1"/>
  <c r="H4" i="1"/>
  <c r="F4" i="6"/>
  <c r="F42" i="6"/>
  <c r="F22" i="6"/>
  <c r="F12" i="6"/>
  <c r="I41" i="1" l="1"/>
  <c r="I62" i="1"/>
  <c r="I66" i="1"/>
  <c r="I40" i="1"/>
  <c r="I77" i="1"/>
  <c r="I71" i="1"/>
  <c r="F3" i="8"/>
  <c r="G3" i="4" l="1"/>
  <c r="F3" i="4"/>
  <c r="E12" i="6" l="1"/>
  <c r="G12" i="6"/>
  <c r="C4" i="6"/>
  <c r="C3" i="6"/>
  <c r="H18" i="5" l="1"/>
  <c r="H4" i="8"/>
  <c r="D18" i="5" l="1"/>
  <c r="D3" i="5" s="1"/>
  <c r="E3" i="5"/>
  <c r="F3" i="5"/>
  <c r="G3" i="5"/>
  <c r="H3" i="5"/>
  <c r="I159" i="1"/>
  <c r="I149" i="1"/>
  <c r="I146" i="1"/>
  <c r="I163" i="1"/>
  <c r="I162" i="1"/>
  <c r="I161" i="1"/>
  <c r="I160" i="1"/>
  <c r="I158" i="1"/>
  <c r="I157" i="1"/>
  <c r="I156" i="1"/>
  <c r="I155" i="1"/>
  <c r="I154" i="1"/>
  <c r="I153" i="1"/>
  <c r="I152" i="1"/>
  <c r="I151" i="1"/>
  <c r="I148" i="1"/>
  <c r="I147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H5" i="4" l="1"/>
  <c r="H4" i="4"/>
  <c r="H3" i="4" s="1"/>
  <c r="D5" i="4"/>
  <c r="H5" i="8"/>
  <c r="H3" i="8" s="1"/>
  <c r="D5" i="8"/>
  <c r="D4" i="8"/>
  <c r="D3" i="8" s="1"/>
  <c r="G4" i="6"/>
  <c r="G42" i="6"/>
  <c r="D75" i="6"/>
  <c r="D74" i="6"/>
  <c r="D73" i="6"/>
  <c r="D72" i="6"/>
  <c r="D71" i="6"/>
  <c r="D70" i="6"/>
  <c r="D69" i="6"/>
  <c r="D68" i="6"/>
  <c r="D67" i="6"/>
  <c r="D66" i="6"/>
  <c r="D65" i="6"/>
  <c r="D64" i="6"/>
  <c r="G52" i="6" l="1"/>
  <c r="F52" i="6"/>
  <c r="E52" i="6"/>
  <c r="E42" i="6"/>
  <c r="G22" i="6"/>
  <c r="G3" i="6" s="1"/>
  <c r="F3" i="6"/>
  <c r="E3" i="6" l="1"/>
  <c r="D42" i="6"/>
  <c r="D3" i="6" s="1"/>
  <c r="C4" i="4"/>
  <c r="D4" i="4" s="1"/>
  <c r="C4" i="8"/>
  <c r="E3" i="4" l="1"/>
  <c r="D3" i="4"/>
  <c r="C3" i="4"/>
  <c r="E3" i="8" l="1"/>
  <c r="D9" i="10" l="1"/>
  <c r="C9" i="10"/>
  <c r="C3" i="10" s="1"/>
  <c r="C4" i="10"/>
  <c r="C4" i="12"/>
  <c r="C3" i="12"/>
  <c r="C6" i="12"/>
  <c r="C3" i="8"/>
  <c r="H4" i="12"/>
  <c r="G4" i="12"/>
  <c r="F4" i="12"/>
  <c r="E4" i="12"/>
  <c r="E3" i="12" s="1"/>
  <c r="D4" i="12"/>
  <c r="H6" i="12"/>
  <c r="G6" i="12"/>
  <c r="F6" i="12"/>
  <c r="F3" i="12" s="1"/>
  <c r="E6" i="12"/>
  <c r="D6" i="12"/>
  <c r="D3" i="12"/>
  <c r="H9" i="10"/>
  <c r="H3" i="10" s="1"/>
  <c r="G9" i="10"/>
  <c r="F9" i="10"/>
  <c r="E9" i="10"/>
  <c r="E3" i="10"/>
  <c r="H4" i="10"/>
  <c r="G4" i="10"/>
  <c r="G3" i="10" s="1"/>
  <c r="F4" i="10"/>
  <c r="F3" i="10" s="1"/>
  <c r="E4" i="10"/>
  <c r="D4" i="10"/>
  <c r="D3" i="10" s="1"/>
  <c r="G3" i="12"/>
  <c r="H3" i="12"/>
  <c r="G3" i="8" l="1"/>
</calcChain>
</file>

<file path=xl/sharedStrings.xml><?xml version="1.0" encoding="utf-8"?>
<sst xmlns="http://schemas.openxmlformats.org/spreadsheetml/2006/main" count="860" uniqueCount="282">
  <si>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</si>
  <si>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</si>
  <si>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</si>
  <si>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</si>
  <si>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</si>
  <si>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</si>
  <si>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</si>
  <si>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</si>
  <si>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</si>
  <si>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</si>
  <si>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</si>
  <si>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</si>
  <si>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</si>
  <si>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</si>
  <si>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</si>
  <si>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</si>
  <si>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</si>
  <si>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</si>
  <si>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</si>
  <si>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</si>
  <si>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</si>
  <si>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</si>
  <si>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</si>
  <si>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</si>
  <si>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</si>
  <si>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</si>
  <si>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</si>
  <si>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</si>
  <si>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</si>
  <si>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</si>
  <si>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</si>
  <si>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</si>
  <si>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</si>
  <si>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</si>
  <si>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</si>
  <si>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</si>
  <si>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</si>
  <si>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</si>
  <si>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</si>
  <si>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</si>
  <si>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</si>
  <si>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</si>
  <si>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</si>
  <si>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</si>
  <si>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</si>
  <si>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</si>
  <si>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</si>
  <si>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</si>
  <si>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</si>
  <si>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</si>
  <si>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</si>
  <si>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</si>
  <si>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</si>
  <si>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</si>
  <si>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</si>
  <si>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</si>
  <si>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</si>
  <si>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</si>
  <si>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</si>
  <si>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</si>
  <si>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</si>
  <si>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</si>
  <si>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</si>
  <si>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</si>
  <si>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</si>
  <si>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</si>
  <si>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</si>
  <si>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</si>
  <si>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</si>
  <si>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</si>
  <si>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</si>
  <si>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</si>
  <si>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</si>
  <si>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</si>
  <si>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</si>
  <si>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</si>
  <si>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</si>
  <si>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</si>
  <si>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</si>
  <si>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</si>
  <si>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</si>
  <si>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</si>
  <si>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</si>
  <si>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</si>
  <si>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</si>
  <si>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</si>
  <si>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</si>
  <si>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</si>
  <si>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</si>
  <si>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</si>
  <si>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</si>
  <si>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</si>
  <si>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</si>
  <si>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</si>
  <si>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</si>
  <si>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</si>
  <si>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</si>
  <si>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</si>
  <si>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</si>
  <si>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</si>
  <si>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</si>
  <si>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</si>
  <si>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</si>
  <si>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</si>
  <si>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</si>
  <si>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</si>
  <si>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</si>
  <si>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</si>
  <si>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</si>
  <si>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</si>
  <si>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</si>
  <si>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</si>
  <si>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</si>
  <si>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</si>
  <si>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</si>
  <si>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</si>
  <si>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</si>
  <si>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</si>
  <si>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</si>
  <si>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</si>
  <si>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</si>
  <si>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</si>
  <si>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</si>
  <si>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</si>
  <si>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</si>
  <si>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</si>
  <si>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</si>
  <si>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</si>
  <si>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</si>
  <si>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</si>
  <si>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</si>
  <si>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</si>
  <si>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</si>
  <si>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</si>
  <si>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</si>
  <si>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</si>
  <si>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</si>
  <si>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</si>
  <si>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</si>
  <si>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</si>
  <si>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</si>
  <si>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</si>
  <si>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</si>
  <si>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</si>
  <si>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</si>
  <si>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</si>
  <si>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</si>
  <si>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</si>
  <si>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2.5.6</t>
  </si>
  <si>
    <t>3.1.1.2.0-001</t>
  </si>
  <si>
    <t>Sueldos Base</t>
  </si>
  <si>
    <t>Remuneraciones para eventuales</t>
  </si>
  <si>
    <t>Prima Vacacional</t>
  </si>
  <si>
    <t>Gratificación de fin de año</t>
  </si>
  <si>
    <t>Compensaciones por servicios</t>
  </si>
  <si>
    <t>Aportaciones IMSS</t>
  </si>
  <si>
    <t>Aportaciones INFONAVIT</t>
  </si>
  <si>
    <t>Ahorro para el retiro</t>
  </si>
  <si>
    <t>Cuotas para el fondo de ahorro</t>
  </si>
  <si>
    <t>Liquidaciones por indemnizaciones y por sueldos y salarios caídos</t>
  </si>
  <si>
    <t>Capacitación de los servidores públicos</t>
  </si>
  <si>
    <t>Asignaciones adicionales al sueldo</t>
  </si>
  <si>
    <t xml:space="preserve">Estímulos por productividad y eficiencia </t>
  </si>
  <si>
    <t>Materiales y útiles de oficina</t>
  </si>
  <si>
    <t>Materiales y útiles de impresión y reproducción</t>
  </si>
  <si>
    <t>Material impreso e información digital</t>
  </si>
  <si>
    <t>Material de limpieza</t>
  </si>
  <si>
    <t>Materiales y útiles de enseñanza</t>
  </si>
  <si>
    <t>Productos alimenticios para el personal en las instalaciones de las dependencias y entidades</t>
  </si>
  <si>
    <t>Productos alimenticios, agropecuarios y forestales</t>
  </si>
  <si>
    <t>Productos de papel, cartón e impresos</t>
  </si>
  <si>
    <t>Mercancías para su comercialización en tiendas del sector público</t>
  </si>
  <si>
    <t xml:space="preserve">Otros productos </t>
  </si>
  <si>
    <t>Material eléctrico y electrónico</t>
  </si>
  <si>
    <t>Sustancias químicas</t>
  </si>
  <si>
    <t>Medicinas y productos farmacéuticos</t>
  </si>
  <si>
    <t>Combustibles, lubricantes y aditivos para maquinaria, equipo de producción y servicios administrativos</t>
  </si>
  <si>
    <t>Vestuario y uniformes</t>
  </si>
  <si>
    <t>Herramientas menores</t>
  </si>
  <si>
    <t>Refacciones y accesorios menores de equipo de cómputo y tecnologías de la información</t>
  </si>
  <si>
    <t>Refacciones y accesorios menores otros bienes muebles</t>
  </si>
  <si>
    <t>Servicio de energía eléctrica</t>
  </si>
  <si>
    <t>Servicio de gas</t>
  </si>
  <si>
    <t>Servicio de agua</t>
  </si>
  <si>
    <t>Servicio telefonía tradicional</t>
  </si>
  <si>
    <t>Servicios de acceso de internet</t>
  </si>
  <si>
    <t>Servicios de redes</t>
  </si>
  <si>
    <t>Servicios de procesamiento de información</t>
  </si>
  <si>
    <t xml:space="preserve">Servicio postal </t>
  </si>
  <si>
    <t xml:space="preserve">Contratación de otros servicios </t>
  </si>
  <si>
    <t>Arrendamiento de mobiliario y equipo educativo y recreativo</t>
  </si>
  <si>
    <t xml:space="preserve">Arrendamiento de maquinaria y equipo </t>
  </si>
  <si>
    <t>Arrendamiento de activos intangibles</t>
  </si>
  <si>
    <t>Otros Arrendamientos</t>
  </si>
  <si>
    <t>Servicios legales</t>
  </si>
  <si>
    <t>Servicios de contabilidad</t>
  </si>
  <si>
    <t>Servicios de auditoría</t>
  </si>
  <si>
    <t xml:space="preserve">Servicios de capacitación </t>
  </si>
  <si>
    <t>Servicios profesionales, científicos y técnicos integrales</t>
  </si>
  <si>
    <t>Servicios financieros y bancarios</t>
  </si>
  <si>
    <t>Servicios de recaudación, traslado y custodia de valores</t>
  </si>
  <si>
    <t>Seguro de bienes patrimoniales</t>
  </si>
  <si>
    <t>Fletes y maniobras</t>
  </si>
  <si>
    <t>Comisiones por ventas</t>
  </si>
  <si>
    <t>Conservación y mantenimiento de inmuebles</t>
  </si>
  <si>
    <t>Instalación, reparación y mantenimiento  de mobiliario y equipo de administración</t>
  </si>
  <si>
    <t>Instalación, reparación y mantenimiento  de mobiliario y equipo educativo y recreativo</t>
  </si>
  <si>
    <t>Instalación, reparación y mantenimiento de bienes informáticos</t>
  </si>
  <si>
    <t>Mantenimiento y conservación de vehículos terrestres, aéreos, marítimos, lacustres y fluviales</t>
  </si>
  <si>
    <t>Instalación, reparación y mantenimiento de maquinaria, otros equipos y herramienta</t>
  </si>
  <si>
    <t>Servicios de limpieza y manejo de desechos</t>
  </si>
  <si>
    <t>Servicios de jardinería y fumigación</t>
  </si>
  <si>
    <t xml:space="preserve">Espectáculos culturales </t>
  </si>
  <si>
    <t>Inserciones y publicaciones propias de la operación de las dependencias y entidades que no formen parte de las campañas</t>
  </si>
  <si>
    <t>Promoción para la venta de bienes o servicios</t>
  </si>
  <si>
    <t>Servicios de la industria fílmica, del sonido y del video</t>
  </si>
  <si>
    <t>Otros servicios de información</t>
  </si>
  <si>
    <t>Pasajes aéreos nacionales para servidores públicos en el desempeño de comisiones y funciones oficiales</t>
  </si>
  <si>
    <t>Pasajes aéreos internacionales para servidores públicos en el desempeño de comisiones y funciones oficiales</t>
  </si>
  <si>
    <t>Pasajes terrestres 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</si>
  <si>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</si>
  <si>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</si>
  <si>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Otros servicios de traslado y hospedaje</t>
  </si>
  <si>
    <t>Gastos de ceremonial de los titulares de las dependencias y entidades</t>
  </si>
  <si>
    <t>Gastos de orden social y cultural</t>
  </si>
  <si>
    <t>Congresos y convenciones</t>
  </si>
  <si>
    <t>Exposiciones</t>
  </si>
  <si>
    <t xml:space="preserve">Gastos de representación </t>
  </si>
  <si>
    <t>Otros impuestos y derechos</t>
  </si>
  <si>
    <t>Impuestos y derechos de exportación</t>
  </si>
  <si>
    <t xml:space="preserve">Impuestos y derechos de importación </t>
  </si>
  <si>
    <t>Impuesto sobre nóminas</t>
  </si>
  <si>
    <t>Muebles de oficina y estantería</t>
  </si>
  <si>
    <t>Libros, revistas y otros elementos coleccionables</t>
  </si>
  <si>
    <t>Computadoras y equipo periférico</t>
  </si>
  <si>
    <t>Medios magnéticos y ópticos</t>
  </si>
  <si>
    <t>Otros mobiliarios y equipos de administración</t>
  </si>
  <si>
    <t>Equipo de audio y de video</t>
  </si>
  <si>
    <t>Otro mobiliario y equipo educacional y recreativo</t>
  </si>
  <si>
    <t>Equipo de comunicación y telecomunicación</t>
  </si>
  <si>
    <t>Herramientas y máquinas -herramienta</t>
  </si>
  <si>
    <t>3.1.1.2.0-002</t>
  </si>
  <si>
    <t>Software</t>
  </si>
  <si>
    <t>Patentes</t>
  </si>
  <si>
    <t>Marcas</t>
  </si>
  <si>
    <t>Derechos</t>
  </si>
  <si>
    <t>Licencias informáticas e intelectuales</t>
  </si>
  <si>
    <t>Materiales para el registro e identificación de personas</t>
  </si>
  <si>
    <t xml:space="preserve">Refacciones y accesorios menores de mobiliario </t>
  </si>
  <si>
    <t xml:space="preserve">Servicios de vigilancia </t>
  </si>
  <si>
    <t>Cámaras fotográficas y de video</t>
  </si>
  <si>
    <t>Centro de ciencias Explora</t>
  </si>
  <si>
    <t>Centros del Saber</t>
  </si>
  <si>
    <t>Refacciones y accesorios menores de edificios</t>
  </si>
  <si>
    <t>Refacciones y accesorios de equipo educacional y recreativo</t>
  </si>
  <si>
    <t>Pasajes marítimos, lacustres y fluviales nacionales para servidores públicos en el desempeño de comisiones y funciones oficiales</t>
  </si>
  <si>
    <t>Sistemas de aire acondicionado, calefacción y de refrigeración industrial y comercial</t>
  </si>
  <si>
    <t>Equipo de defensa y de seguridad</t>
  </si>
  <si>
    <t>Penas, multas, accesorios y actualizaciones</t>
  </si>
  <si>
    <t>Utensilios para el servicio de alimentación</t>
  </si>
  <si>
    <t>Servicios de protección y seguridad</t>
  </si>
  <si>
    <t>Refacciones y accesorios menores de maquinaria y o</t>
  </si>
  <si>
    <t xml:space="preserve">Arrendamiento de equipo y bienes informáticos </t>
  </si>
  <si>
    <t>Servicios de diseño, arquitectura, ingeniería y actividades relacionadas</t>
  </si>
  <si>
    <t>Trabajos de acabados en edificaciones y otros trabajos especializados</t>
  </si>
  <si>
    <t>Diferencias por variaciones en tipo de cambio</t>
  </si>
  <si>
    <t>NO APLICA</t>
  </si>
  <si>
    <t>E</t>
  </si>
  <si>
    <t>Materiales, accesorios y suministros médicos</t>
  </si>
  <si>
    <t xml:space="preserve">Otros gastos por responsabilidades </t>
  </si>
  <si>
    <t>Impresiones de documentos oficiales para la prestación de servicios públicos, identificación, formatos administrativos y fiscales, formas valoradas, certificados y títulos</t>
  </si>
  <si>
    <t>PATRONATO DE EXPLORA
ESTADO ANALÍTICO DEL EJERCICIO DEL PRESUPUESTO DE EGRESOS
DEL 01 DE ENERO AL 31 DE DICIEMBRE 2017</t>
  </si>
  <si>
    <t>Arrendamiento de vehículos terrestres, aéreos, marítimos, lacustres y fluviales para la ejecución de programas de seguridad pública y nacional</t>
  </si>
  <si>
    <t>Arrendamiento de vehículos terrestres, aéreos, marítimos, lacustres y fluviales para servicios administrativos</t>
  </si>
  <si>
    <t>Servicio telefonía celular</t>
  </si>
  <si>
    <t>Otros servicios relacionados</t>
  </si>
  <si>
    <t xml:space="preserve">Mobiliario y equipo para comercio y servicio </t>
  </si>
  <si>
    <t>PATRONATO DE EXPLORA
ESTADO ANALÍTICO DEL EJERCICIO DEL PRESUPUESTO DE EGRESOS POR OBJETO DEL GASTO (CAPÍTULO Y CONCEPTO)
DEL 01 DE ENERO AL 31 DE DICIEMBRE 2017</t>
  </si>
  <si>
    <t>PATRONATO DE EXPLORA
ESTADO ANALÍTICO DEL EJERCICIO DEL PRESUPUESTO DE EGRESOS CLASIFICACIÓN ECONÓMICA (POR TIPO DE GASTO)
DEL 01 DE ENERO AL 31 DE DICIEMBRE 2017</t>
  </si>
  <si>
    <t>PATRONATO DE EXPLORA
ESTADO ANALÍTICO DEL EJERCICIO DEL PRESUPUESTO DE EGRESOS
CLASIFICACIÓN ADMINISTRATIVA
DEL 1 DE ENERO AL 31 DE DICIEMBRE DE 2017</t>
  </si>
  <si>
    <t>PATRONATO DE EXPLORA
ESTADO ANALÍTICO DEL EJERCICIO DEL PRESUPUESTO DE EGRESOS CLASIFICACIÓN ADMINISTRATIVA
DEL 01 DE ENERO AL 31 DE DICIEMBRE 2017</t>
  </si>
  <si>
    <t>PATRONATO DE EXPLORA
ESTADO ANALÍTICO DEL EJERCICIO DEL PRESUPUESTO DE EGRESOS CLASIFICACIÓN FUNCIONAL (FINALIDAD Y FUNCIÓN)
DEL 01 DE ENERO AL 31 DE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</si>
</sst>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locked="0"/>
    </xf>
    <xf numFmtId="0" fontId="5" fillId="0" borderId="0" xfId="1" applyFont="1" applyBorder="1" applyAlignment="1" applyProtection="1">
      <alignment horizontal="center" vertical="top"/>
    </xf>
    <xf numFmtId="0" fontId="2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4" fontId="7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2" applyFont="1" applyFill="1" applyBorder="1" applyAlignment="1" applyProtection="1">
      <alignment horizontal="left"/>
    </xf>
    <xf numFmtId="0" fontId="5" fillId="0" borderId="1" xfId="1" applyFont="1" applyBorder="1" applyAlignment="1" applyProtection="1">
      <alignment horizontal="center" vertical="top"/>
      <protection hidden="1"/>
    </xf>
    <xf numFmtId="0" fontId="2" fillId="0" borderId="2" xfId="2" applyFont="1" applyFill="1" applyBorder="1" applyAlignment="1" applyProtection="1"/>
    <xf numFmtId="4" fontId="7" fillId="0" borderId="2" xfId="0" applyNumberFormat="1" applyFont="1" applyFill="1" applyBorder="1" applyAlignment="1" applyProtection="1">
      <alignment horizontal="righ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2" fillId="0" borderId="2" xfId="2" applyFont="1" applyFill="1" applyBorder="1" applyAlignment="1" applyProtection="1">
      <alignment wrapText="1"/>
    </xf>
    <xf numFmtId="4" fontId="7" fillId="0" borderId="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4" fontId="7" fillId="0" borderId="6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5" fillId="0" borderId="1" xfId="1" applyFont="1" applyFill="1" applyBorder="1" applyAlignment="1" applyProtection="1">
      <alignment horizontal="center" vertical="top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5" fillId="2" borderId="9" xfId="2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Alignment="1" applyProtection="1">
      <alignment horizontal="left" vertical="top" wrapText="1" indent="5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 indent="2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43" fontId="0" fillId="0" borderId="0" xfId="3" applyFont="1" applyProtection="1">
      <protection locked="0"/>
    </xf>
    <xf numFmtId="4" fontId="0" fillId="0" borderId="0" xfId="0" applyNumberFormat="1" applyFont="1" applyBorder="1" applyProtection="1"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  <protection locked="0"/>
    </xf>
    <xf numFmtId="0" fontId="5" fillId="2" borderId="12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3" builtinId="3"/>
    <cellStyle name="Normal" xfId="0" builtinId="0"/>
    <cellStyle name="Normal 2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61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workbookViewId="0">
      <selection activeCell="I7" sqref="I7"/>
    </sheetView>
  </sheetViews>
  <sheetFormatPr baseColWidth="10" defaultRowHeight="11.25" x14ac:dyDescent="0.2"/>
  <cols>
    <col min="1" max="3" width="4.83203125" style="36" customWidth="1"/>
    <col min="4" max="5" width="9.1640625" style="36" customWidth="1"/>
    <col min="6" max="6" width="8.1640625" style="36" bestFit="1" customWidth="1"/>
    <col min="7" max="7" width="72.83203125" style="36" customWidth="1"/>
    <col min="8" max="8" width="18.33203125" style="60" customWidth="1"/>
    <col min="9" max="9" width="16.6640625" style="60" customWidth="1"/>
    <col min="10" max="15" width="18.33203125" style="60" customWidth="1"/>
    <col min="16" max="16384" width="12" style="36"/>
  </cols>
  <sheetData>
    <row r="1" spans="1:15" ht="35.1" customHeight="1" x14ac:dyDescent="0.2">
      <c r="A1" s="75" t="s">
        <v>271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5" ht="24.95" customHeight="1" x14ac:dyDescent="0.2">
      <c r="A2" s="56" t="s">
        <v>0</v>
      </c>
      <c r="B2" s="58" t="s">
        <v>1</v>
      </c>
      <c r="C2" s="56" t="s">
        <v>13</v>
      </c>
      <c r="D2" s="58" t="s">
        <v>2</v>
      </c>
      <c r="E2" s="56" t="s">
        <v>16</v>
      </c>
      <c r="F2" s="56" t="s">
        <v>3</v>
      </c>
      <c r="G2" s="56" t="s">
        <v>4</v>
      </c>
      <c r="H2" s="57" t="s">
        <v>5</v>
      </c>
      <c r="I2" s="57" t="s">
        <v>142</v>
      </c>
      <c r="J2" s="57" t="s">
        <v>6</v>
      </c>
      <c r="K2" s="57" t="s">
        <v>7</v>
      </c>
      <c r="L2" s="57" t="s">
        <v>8</v>
      </c>
      <c r="M2" s="57" t="s">
        <v>9</v>
      </c>
      <c r="N2" s="57" t="s">
        <v>10</v>
      </c>
      <c r="O2" s="57" t="s">
        <v>11</v>
      </c>
    </row>
    <row r="3" spans="1:15" x14ac:dyDescent="0.2">
      <c r="A3" s="34">
        <v>900001</v>
      </c>
      <c r="B3" s="2"/>
      <c r="C3" s="4"/>
      <c r="D3" s="4"/>
      <c r="E3" s="4"/>
      <c r="F3" s="6"/>
      <c r="G3" s="3" t="s">
        <v>12</v>
      </c>
      <c r="H3" s="5">
        <f t="shared" ref="H3:N3" si="0">+SUM(H4:H163)</f>
        <v>36094271.001590177</v>
      </c>
      <c r="I3" s="5">
        <f t="shared" si="0"/>
        <v>31890299.998800002</v>
      </c>
      <c r="J3" s="5">
        <f t="shared" si="0"/>
        <v>67984571.000390157</v>
      </c>
      <c r="K3" s="5">
        <f t="shared" si="0"/>
        <v>43673937.560000032</v>
      </c>
      <c r="L3" s="5">
        <f t="shared" si="0"/>
        <v>43673937.560000032</v>
      </c>
      <c r="M3" s="5">
        <f t="shared" si="0"/>
        <v>43673937.560000032</v>
      </c>
      <c r="N3" s="5">
        <f t="shared" si="0"/>
        <v>43188902.940000035</v>
      </c>
      <c r="O3" s="5">
        <f>+SUM(O4:O163)</f>
        <v>24310633.440390158</v>
      </c>
    </row>
    <row r="4" spans="1:15" x14ac:dyDescent="0.2">
      <c r="A4" s="36" t="s">
        <v>148</v>
      </c>
      <c r="B4" s="36" t="s">
        <v>267</v>
      </c>
      <c r="C4" s="36">
        <v>6</v>
      </c>
      <c r="D4" s="36" t="s">
        <v>149</v>
      </c>
      <c r="E4" s="36">
        <v>1</v>
      </c>
      <c r="F4" s="36">
        <v>1131</v>
      </c>
      <c r="G4" s="36" t="s">
        <v>150</v>
      </c>
      <c r="H4" s="60">
        <f>6596873.866752+0.17</f>
        <v>6596874.0367519995</v>
      </c>
      <c r="I4" s="60">
        <f>+J4-H4</f>
        <v>9.9999997764825821E-3</v>
      </c>
      <c r="J4" s="60">
        <f>6596873.866752+0.18</f>
        <v>6596874.0467519993</v>
      </c>
      <c r="K4" s="60">
        <v>6328008.2100000009</v>
      </c>
      <c r="L4" s="60">
        <v>6328008.2100000009</v>
      </c>
      <c r="M4" s="60">
        <v>6328008.2100000009</v>
      </c>
      <c r="N4" s="60">
        <v>6328008.2100000009</v>
      </c>
      <c r="O4" s="60">
        <f>+J4-L4</f>
        <v>268865.8367519984</v>
      </c>
    </row>
    <row r="5" spans="1:15" x14ac:dyDescent="0.2">
      <c r="A5" s="36" t="s">
        <v>148</v>
      </c>
      <c r="B5" s="36" t="s">
        <v>267</v>
      </c>
      <c r="C5" s="36">
        <v>6</v>
      </c>
      <c r="D5" s="36" t="s">
        <v>149</v>
      </c>
      <c r="E5" s="36">
        <v>1</v>
      </c>
      <c r="F5" s="36">
        <v>1221</v>
      </c>
      <c r="G5" s="36" t="s">
        <v>151</v>
      </c>
      <c r="H5" s="60">
        <v>2556507.8947200002</v>
      </c>
      <c r="I5" s="60">
        <f t="shared" ref="I5:I68" si="1">+J5-H5</f>
        <v>35000</v>
      </c>
      <c r="J5" s="60">
        <v>2591507.8947200002</v>
      </c>
      <c r="K5" s="60">
        <v>1605606.1599999995</v>
      </c>
      <c r="L5" s="60">
        <v>1605606.1599999995</v>
      </c>
      <c r="M5" s="60">
        <v>1605606.1599999995</v>
      </c>
      <c r="N5" s="60">
        <v>1605606.1599999995</v>
      </c>
      <c r="O5" s="60">
        <f t="shared" ref="O5:O68" si="2">+J5-L5</f>
        <v>985901.73472000076</v>
      </c>
    </row>
    <row r="6" spans="1:15" x14ac:dyDescent="0.2">
      <c r="A6" s="36" t="s">
        <v>148</v>
      </c>
      <c r="B6" s="36" t="s">
        <v>267</v>
      </c>
      <c r="C6" s="36">
        <v>6</v>
      </c>
      <c r="D6" s="36" t="s">
        <v>149</v>
      </c>
      <c r="E6" s="36">
        <v>1</v>
      </c>
      <c r="F6" s="36">
        <v>1321</v>
      </c>
      <c r="G6" s="36" t="s">
        <v>152</v>
      </c>
      <c r="H6" s="60">
        <v>98978.049559999999</v>
      </c>
      <c r="I6" s="60">
        <f t="shared" si="1"/>
        <v>0</v>
      </c>
      <c r="J6" s="60">
        <v>98978.049559999999</v>
      </c>
      <c r="K6" s="60">
        <v>91251.87000000001</v>
      </c>
      <c r="L6" s="60">
        <v>91251.87000000001</v>
      </c>
      <c r="M6" s="60">
        <v>91251.87000000001</v>
      </c>
      <c r="N6" s="60">
        <v>91251.87000000001</v>
      </c>
      <c r="O6" s="60">
        <f t="shared" si="2"/>
        <v>7726.1795599999896</v>
      </c>
    </row>
    <row r="7" spans="1:15" x14ac:dyDescent="0.2">
      <c r="A7" s="36" t="s">
        <v>148</v>
      </c>
      <c r="B7" s="36" t="s">
        <v>267</v>
      </c>
      <c r="C7" s="36">
        <v>6</v>
      </c>
      <c r="D7" s="36" t="s">
        <v>149</v>
      </c>
      <c r="E7" s="36">
        <v>1</v>
      </c>
      <c r="F7" s="36">
        <v>1323</v>
      </c>
      <c r="G7" s="36" t="s">
        <v>153</v>
      </c>
      <c r="H7" s="60">
        <v>588771.88771279191</v>
      </c>
      <c r="I7" s="60">
        <f t="shared" si="1"/>
        <v>0</v>
      </c>
      <c r="J7" s="60">
        <v>588771.88771279191</v>
      </c>
      <c r="K7" s="60">
        <v>479152.82000000007</v>
      </c>
      <c r="L7" s="60">
        <v>479152.82000000007</v>
      </c>
      <c r="M7" s="60">
        <v>479152.82000000007</v>
      </c>
      <c r="N7" s="60">
        <v>479152.82000000007</v>
      </c>
      <c r="O7" s="60">
        <f t="shared" si="2"/>
        <v>109619.06771279185</v>
      </c>
    </row>
    <row r="8" spans="1:15" x14ac:dyDescent="0.2">
      <c r="A8" s="36" t="s">
        <v>148</v>
      </c>
      <c r="B8" s="36" t="s">
        <v>267</v>
      </c>
      <c r="C8" s="36">
        <v>6</v>
      </c>
      <c r="D8" s="36" t="s">
        <v>149</v>
      </c>
      <c r="E8" s="36">
        <v>1</v>
      </c>
      <c r="F8" s="36">
        <v>1342</v>
      </c>
      <c r="G8" s="36" t="s">
        <v>154</v>
      </c>
      <c r="H8" s="60">
        <v>72000</v>
      </c>
      <c r="I8" s="60">
        <f t="shared" si="1"/>
        <v>0</v>
      </c>
      <c r="J8" s="60">
        <v>72000</v>
      </c>
      <c r="K8" s="60">
        <v>56607.29</v>
      </c>
      <c r="L8" s="60">
        <v>56607.29</v>
      </c>
      <c r="M8" s="60">
        <v>56607.29</v>
      </c>
      <c r="N8" s="60">
        <v>56607.29</v>
      </c>
      <c r="O8" s="60">
        <f t="shared" si="2"/>
        <v>15392.71</v>
      </c>
    </row>
    <row r="9" spans="1:15" x14ac:dyDescent="0.2">
      <c r="A9" s="36" t="s">
        <v>148</v>
      </c>
      <c r="B9" s="36" t="s">
        <v>267</v>
      </c>
      <c r="C9" s="36">
        <v>6</v>
      </c>
      <c r="D9" s="36" t="s">
        <v>149</v>
      </c>
      <c r="E9" s="36">
        <v>1</v>
      </c>
      <c r="F9" s="36">
        <v>1413</v>
      </c>
      <c r="G9" s="36" t="s">
        <v>155</v>
      </c>
      <c r="H9" s="60">
        <v>1416707.5312000001</v>
      </c>
      <c r="I9" s="60">
        <f t="shared" si="1"/>
        <v>0</v>
      </c>
      <c r="J9" s="60">
        <v>1416707.5312000001</v>
      </c>
      <c r="K9" s="60">
        <v>1225638.2299999997</v>
      </c>
      <c r="L9" s="60">
        <v>1225638.2299999997</v>
      </c>
      <c r="M9" s="60">
        <v>1225638.2299999997</v>
      </c>
      <c r="N9" s="60">
        <f>1225638.23-123027.59</f>
        <v>1102610.6399999999</v>
      </c>
      <c r="O9" s="60">
        <f t="shared" si="2"/>
        <v>191069.30120000034</v>
      </c>
    </row>
    <row r="10" spans="1:15" x14ac:dyDescent="0.2">
      <c r="A10" s="36" t="s">
        <v>148</v>
      </c>
      <c r="B10" s="36" t="s">
        <v>267</v>
      </c>
      <c r="C10" s="36">
        <v>6</v>
      </c>
      <c r="D10" s="36" t="s">
        <v>149</v>
      </c>
      <c r="E10" s="36">
        <v>1</v>
      </c>
      <c r="F10" s="36">
        <v>1421</v>
      </c>
      <c r="G10" s="36" t="s">
        <v>156</v>
      </c>
      <c r="H10" s="60">
        <v>534952.48560000001</v>
      </c>
      <c r="I10" s="60">
        <f t="shared" si="1"/>
        <v>0</v>
      </c>
      <c r="J10" s="60">
        <v>534952.48560000001</v>
      </c>
      <c r="K10" s="60">
        <v>400845.12000000011</v>
      </c>
      <c r="L10" s="60">
        <v>400845.12000000011</v>
      </c>
      <c r="M10" s="60">
        <v>400845.12000000011</v>
      </c>
      <c r="N10" s="60">
        <f>400845.12-162553.54</f>
        <v>238291.58</v>
      </c>
      <c r="O10" s="60">
        <f t="shared" si="2"/>
        <v>134107.3655999999</v>
      </c>
    </row>
    <row r="11" spans="1:15" x14ac:dyDescent="0.2">
      <c r="A11" s="36" t="s">
        <v>148</v>
      </c>
      <c r="B11" s="36" t="s">
        <v>267</v>
      </c>
      <c r="C11" s="36">
        <v>6</v>
      </c>
      <c r="D11" s="36" t="s">
        <v>149</v>
      </c>
      <c r="E11" s="36">
        <v>1</v>
      </c>
      <c r="F11" s="36">
        <v>1431</v>
      </c>
      <c r="G11" s="36" t="s">
        <v>157</v>
      </c>
      <c r="H11" s="60">
        <v>626119.14559999993</v>
      </c>
      <c r="I11" s="60">
        <f t="shared" si="1"/>
        <v>0</v>
      </c>
      <c r="J11" s="60">
        <v>626119.14559999993</v>
      </c>
      <c r="K11" s="60">
        <v>449334.04000000004</v>
      </c>
      <c r="L11" s="60">
        <v>449334.04000000004</v>
      </c>
      <c r="M11" s="60">
        <v>449334.04000000004</v>
      </c>
      <c r="N11" s="60">
        <f>449334.04-102514.17</f>
        <v>346819.87</v>
      </c>
      <c r="O11" s="60">
        <f t="shared" si="2"/>
        <v>176785.10559999989</v>
      </c>
    </row>
    <row r="12" spans="1:15" x14ac:dyDescent="0.2">
      <c r="A12" s="36" t="s">
        <v>148</v>
      </c>
      <c r="B12" s="36" t="s">
        <v>267</v>
      </c>
      <c r="C12" s="36">
        <v>6</v>
      </c>
      <c r="D12" s="36" t="s">
        <v>149</v>
      </c>
      <c r="E12" s="36">
        <v>1</v>
      </c>
      <c r="F12" s="36">
        <v>1511</v>
      </c>
      <c r="G12" s="36" t="s">
        <v>158</v>
      </c>
      <c r="H12" s="60">
        <v>527749.90934016008</v>
      </c>
      <c r="I12" s="60">
        <f t="shared" si="1"/>
        <v>0</v>
      </c>
      <c r="J12" s="60">
        <v>527749.90934016008</v>
      </c>
      <c r="K12" s="60">
        <v>462433.9</v>
      </c>
      <c r="L12" s="60">
        <v>462433.9</v>
      </c>
      <c r="M12" s="60">
        <v>462433.9</v>
      </c>
      <c r="N12" s="60">
        <v>462433.9</v>
      </c>
      <c r="O12" s="60">
        <f t="shared" si="2"/>
        <v>65316.009340160061</v>
      </c>
    </row>
    <row r="13" spans="1:15" x14ac:dyDescent="0.2">
      <c r="A13" s="36" t="s">
        <v>148</v>
      </c>
      <c r="B13" s="36" t="s">
        <v>267</v>
      </c>
      <c r="C13" s="36">
        <v>6</v>
      </c>
      <c r="D13" s="36" t="s">
        <v>149</v>
      </c>
      <c r="E13" s="36">
        <v>1</v>
      </c>
      <c r="F13" s="36">
        <v>1522</v>
      </c>
      <c r="G13" s="36" t="s">
        <v>159</v>
      </c>
      <c r="H13" s="60">
        <v>211866</v>
      </c>
      <c r="I13" s="60">
        <f t="shared" si="1"/>
        <v>0</v>
      </c>
      <c r="J13" s="60">
        <v>211866</v>
      </c>
      <c r="K13" s="60">
        <v>107352.05</v>
      </c>
      <c r="L13" s="60">
        <v>107352.05</v>
      </c>
      <c r="M13" s="60">
        <v>107352.05</v>
      </c>
      <c r="N13" s="60">
        <v>107352.05</v>
      </c>
      <c r="O13" s="60">
        <f t="shared" si="2"/>
        <v>104513.95</v>
      </c>
    </row>
    <row r="14" spans="1:15" x14ac:dyDescent="0.2">
      <c r="A14" s="36" t="s">
        <v>148</v>
      </c>
      <c r="B14" s="36" t="s">
        <v>267</v>
      </c>
      <c r="C14" s="36">
        <v>6</v>
      </c>
      <c r="D14" s="36" t="s">
        <v>149</v>
      </c>
      <c r="E14" s="36">
        <v>1</v>
      </c>
      <c r="F14" s="36">
        <v>1551</v>
      </c>
      <c r="G14" s="36" t="s">
        <v>160</v>
      </c>
      <c r="H14" s="60">
        <v>92400</v>
      </c>
      <c r="I14" s="60">
        <f t="shared" si="1"/>
        <v>437867.52000000002</v>
      </c>
      <c r="J14" s="60">
        <v>530267.52</v>
      </c>
      <c r="K14" s="60">
        <v>16680.760000000002</v>
      </c>
      <c r="L14" s="60">
        <v>16680.760000000002</v>
      </c>
      <c r="M14" s="60">
        <v>16680.760000000002</v>
      </c>
      <c r="N14" s="60">
        <v>16680.760000000002</v>
      </c>
      <c r="O14" s="60">
        <f t="shared" si="2"/>
        <v>513586.76</v>
      </c>
    </row>
    <row r="15" spans="1:15" x14ac:dyDescent="0.2">
      <c r="A15" s="36" t="s">
        <v>148</v>
      </c>
      <c r="B15" s="36" t="s">
        <v>267</v>
      </c>
      <c r="C15" s="36">
        <v>6</v>
      </c>
      <c r="D15" s="36" t="s">
        <v>149</v>
      </c>
      <c r="E15" s="36">
        <v>1</v>
      </c>
      <c r="F15" s="36">
        <v>1591</v>
      </c>
      <c r="G15" s="36" t="s">
        <v>161</v>
      </c>
      <c r="H15" s="60">
        <v>536835</v>
      </c>
      <c r="I15" s="60">
        <f t="shared" si="1"/>
        <v>0</v>
      </c>
      <c r="J15" s="60">
        <v>536835</v>
      </c>
      <c r="K15" s="60">
        <v>479174</v>
      </c>
      <c r="L15" s="60">
        <v>479174</v>
      </c>
      <c r="M15" s="60">
        <v>479174</v>
      </c>
      <c r="N15" s="60">
        <v>479174</v>
      </c>
      <c r="O15" s="60">
        <f t="shared" si="2"/>
        <v>57661</v>
      </c>
    </row>
    <row r="16" spans="1:15" x14ac:dyDescent="0.2">
      <c r="A16" s="36" t="s">
        <v>148</v>
      </c>
      <c r="B16" s="36" t="s">
        <v>267</v>
      </c>
      <c r="C16" s="36">
        <v>6</v>
      </c>
      <c r="D16" s="36" t="s">
        <v>149</v>
      </c>
      <c r="E16" s="36">
        <v>1</v>
      </c>
      <c r="F16" s="36">
        <v>1711</v>
      </c>
      <c r="G16" s="36" t="s">
        <v>162</v>
      </c>
      <c r="H16" s="60">
        <v>1319374.7733503997</v>
      </c>
      <c r="I16" s="60">
        <f t="shared" si="1"/>
        <v>0</v>
      </c>
      <c r="J16" s="60">
        <v>1319374.7733503997</v>
      </c>
      <c r="K16" s="60">
        <v>1182051.6399999999</v>
      </c>
      <c r="L16" s="60">
        <v>1182051.6399999999</v>
      </c>
      <c r="M16" s="60">
        <v>1182051.6399999999</v>
      </c>
      <c r="N16" s="60">
        <v>1182051.6399999999</v>
      </c>
      <c r="O16" s="60">
        <f t="shared" si="2"/>
        <v>137323.13335039979</v>
      </c>
    </row>
    <row r="17" spans="1:15" x14ac:dyDescent="0.2">
      <c r="A17" s="36" t="s">
        <v>148</v>
      </c>
      <c r="B17" s="36" t="s">
        <v>267</v>
      </c>
      <c r="C17" s="36">
        <v>4</v>
      </c>
      <c r="D17" s="36" t="s">
        <v>149</v>
      </c>
      <c r="E17" s="36">
        <v>1</v>
      </c>
      <c r="F17" s="36">
        <v>2111</v>
      </c>
      <c r="G17" s="36" t="s">
        <v>163</v>
      </c>
      <c r="H17" s="60">
        <v>299280.09600000002</v>
      </c>
      <c r="I17" s="60">
        <f t="shared" si="1"/>
        <v>131042.65000000002</v>
      </c>
      <c r="J17" s="60">
        <v>430322.74600000004</v>
      </c>
      <c r="K17" s="60">
        <v>286245.03000000003</v>
      </c>
      <c r="L17" s="60">
        <v>286245.03000000003</v>
      </c>
      <c r="M17" s="60">
        <v>286245.03000000003</v>
      </c>
      <c r="N17" s="60">
        <v>286245.03000000003</v>
      </c>
      <c r="O17" s="60">
        <f t="shared" si="2"/>
        <v>144077.71600000001</v>
      </c>
    </row>
    <row r="18" spans="1:15" x14ac:dyDescent="0.2">
      <c r="A18" s="36" t="s">
        <v>148</v>
      </c>
      <c r="B18" s="36" t="s">
        <v>267</v>
      </c>
      <c r="C18" s="36">
        <v>4</v>
      </c>
      <c r="D18" s="36" t="s">
        <v>149</v>
      </c>
      <c r="E18" s="36">
        <v>1</v>
      </c>
      <c r="F18" s="36">
        <v>2121</v>
      </c>
      <c r="G18" s="36" t="s">
        <v>164</v>
      </c>
      <c r="H18" s="60">
        <v>73364.800000000003</v>
      </c>
      <c r="I18" s="60">
        <f t="shared" si="1"/>
        <v>0</v>
      </c>
      <c r="J18" s="60">
        <v>73364.800000000003</v>
      </c>
      <c r="K18" s="60">
        <v>46562.51</v>
      </c>
      <c r="L18" s="60">
        <v>46562.51</v>
      </c>
      <c r="M18" s="60">
        <v>46562.51</v>
      </c>
      <c r="N18" s="60">
        <v>46562.51</v>
      </c>
      <c r="O18" s="60">
        <f t="shared" si="2"/>
        <v>26802.29</v>
      </c>
    </row>
    <row r="19" spans="1:15" x14ac:dyDescent="0.2">
      <c r="A19" s="36" t="s">
        <v>148</v>
      </c>
      <c r="B19" s="36" t="s">
        <v>267</v>
      </c>
      <c r="C19" s="36">
        <v>4</v>
      </c>
      <c r="D19" s="36" t="s">
        <v>149</v>
      </c>
      <c r="E19" s="36">
        <v>1</v>
      </c>
      <c r="F19" s="36">
        <v>2151</v>
      </c>
      <c r="G19" s="36" t="s">
        <v>165</v>
      </c>
      <c r="H19" s="60">
        <v>0</v>
      </c>
      <c r="I19" s="60">
        <f t="shared" si="1"/>
        <v>12236.240000000002</v>
      </c>
      <c r="J19" s="60">
        <v>12236.240000000002</v>
      </c>
      <c r="K19" s="60">
        <v>9614.7999999999993</v>
      </c>
      <c r="L19" s="60">
        <v>9614.7999999999993</v>
      </c>
      <c r="M19" s="60">
        <v>9614.7999999999993</v>
      </c>
      <c r="N19" s="60">
        <v>9614.7999999999993</v>
      </c>
      <c r="O19" s="60">
        <f t="shared" si="2"/>
        <v>2621.4400000000023</v>
      </c>
    </row>
    <row r="20" spans="1:15" x14ac:dyDescent="0.2">
      <c r="A20" s="36" t="s">
        <v>148</v>
      </c>
      <c r="B20" s="36" t="s">
        <v>267</v>
      </c>
      <c r="C20" s="36">
        <v>4</v>
      </c>
      <c r="D20" s="36" t="s">
        <v>149</v>
      </c>
      <c r="E20" s="36">
        <v>1</v>
      </c>
      <c r="F20" s="36">
        <v>2161</v>
      </c>
      <c r="G20" s="36" t="s">
        <v>166</v>
      </c>
      <c r="H20" s="60">
        <v>1600</v>
      </c>
      <c r="I20" s="60">
        <f t="shared" si="1"/>
        <v>0</v>
      </c>
      <c r="J20" s="60">
        <v>1600</v>
      </c>
      <c r="K20" s="60">
        <v>0</v>
      </c>
      <c r="L20" s="60">
        <v>0</v>
      </c>
      <c r="M20" s="60">
        <v>0</v>
      </c>
      <c r="N20" s="60">
        <v>0</v>
      </c>
      <c r="O20" s="60">
        <f t="shared" si="2"/>
        <v>1600</v>
      </c>
    </row>
    <row r="21" spans="1:15" x14ac:dyDescent="0.2">
      <c r="A21" s="36" t="s">
        <v>148</v>
      </c>
      <c r="B21" s="36" t="s">
        <v>267</v>
      </c>
      <c r="C21" s="36">
        <v>4</v>
      </c>
      <c r="D21" s="36" t="s">
        <v>149</v>
      </c>
      <c r="E21" s="36">
        <v>1</v>
      </c>
      <c r="F21" s="36">
        <v>2171</v>
      </c>
      <c r="G21" s="36" t="s">
        <v>167</v>
      </c>
      <c r="H21" s="60">
        <v>177829.25440000001</v>
      </c>
      <c r="I21" s="60">
        <f t="shared" si="1"/>
        <v>97989.369999999966</v>
      </c>
      <c r="J21" s="60">
        <v>275818.62439999997</v>
      </c>
      <c r="K21" s="60">
        <v>186840.72</v>
      </c>
      <c r="L21" s="60">
        <v>186840.72</v>
      </c>
      <c r="M21" s="60">
        <v>186840.72</v>
      </c>
      <c r="N21" s="60">
        <v>186840.72</v>
      </c>
      <c r="O21" s="60">
        <f t="shared" si="2"/>
        <v>88977.90439999997</v>
      </c>
    </row>
    <row r="22" spans="1:15" x14ac:dyDescent="0.2">
      <c r="A22" s="36" t="s">
        <v>148</v>
      </c>
      <c r="B22" s="36" t="s">
        <v>267</v>
      </c>
      <c r="C22" s="36">
        <v>4</v>
      </c>
      <c r="D22" s="36" t="s">
        <v>149</v>
      </c>
      <c r="E22" s="36">
        <v>1</v>
      </c>
      <c r="F22" s="36">
        <v>2212</v>
      </c>
      <c r="G22" s="36" t="s">
        <v>168</v>
      </c>
      <c r="H22" s="60">
        <v>65415.148799999995</v>
      </c>
      <c r="I22" s="60">
        <f t="shared" si="1"/>
        <v>9250</v>
      </c>
      <c r="J22" s="60">
        <v>74665.148799999995</v>
      </c>
      <c r="K22" s="60">
        <v>32350.6</v>
      </c>
      <c r="L22" s="60">
        <v>32350.6</v>
      </c>
      <c r="M22" s="60">
        <v>32350.6</v>
      </c>
      <c r="N22" s="60">
        <v>32350.6</v>
      </c>
      <c r="O22" s="60">
        <f t="shared" si="2"/>
        <v>42314.548799999997</v>
      </c>
    </row>
    <row r="23" spans="1:15" x14ac:dyDescent="0.2">
      <c r="A23" s="36" t="s">
        <v>148</v>
      </c>
      <c r="B23" s="36" t="s">
        <v>267</v>
      </c>
      <c r="C23" s="36">
        <v>4</v>
      </c>
      <c r="D23" s="36" t="s">
        <v>149</v>
      </c>
      <c r="E23" s="36">
        <v>1</v>
      </c>
      <c r="F23" s="36">
        <v>2231</v>
      </c>
      <c r="G23" s="36" t="s">
        <v>259</v>
      </c>
      <c r="H23" s="60">
        <v>0</v>
      </c>
      <c r="I23" s="60">
        <f t="shared" si="1"/>
        <v>3026</v>
      </c>
      <c r="J23" s="60">
        <v>3026</v>
      </c>
      <c r="K23" s="60">
        <v>2607.8200000000002</v>
      </c>
      <c r="L23" s="60">
        <v>2607.8200000000002</v>
      </c>
      <c r="M23" s="60">
        <v>2607.8200000000002</v>
      </c>
      <c r="N23" s="60">
        <v>2607.8200000000002</v>
      </c>
      <c r="O23" s="60">
        <f t="shared" si="2"/>
        <v>418.17999999999984</v>
      </c>
    </row>
    <row r="24" spans="1:15" x14ac:dyDescent="0.2">
      <c r="A24" s="36" t="s">
        <v>148</v>
      </c>
      <c r="B24" s="36" t="s">
        <v>267</v>
      </c>
      <c r="C24" s="36">
        <v>4</v>
      </c>
      <c r="D24" s="36" t="s">
        <v>149</v>
      </c>
      <c r="E24" s="36">
        <v>1</v>
      </c>
      <c r="F24" s="36">
        <v>2311</v>
      </c>
      <c r="G24" s="36" t="s">
        <v>169</v>
      </c>
      <c r="H24" s="60">
        <v>835000</v>
      </c>
      <c r="I24" s="60">
        <f t="shared" si="1"/>
        <v>223342</v>
      </c>
      <c r="J24" s="60">
        <v>1058342</v>
      </c>
      <c r="K24" s="60">
        <v>892141.82</v>
      </c>
      <c r="L24" s="60">
        <v>892141.82</v>
      </c>
      <c r="M24" s="60">
        <v>892141.82</v>
      </c>
      <c r="N24" s="60">
        <v>892141.82</v>
      </c>
      <c r="O24" s="60">
        <f t="shared" si="2"/>
        <v>166200.18000000005</v>
      </c>
    </row>
    <row r="25" spans="1:15" x14ac:dyDescent="0.2">
      <c r="A25" s="36" t="s">
        <v>148</v>
      </c>
      <c r="B25" s="36" t="s">
        <v>267</v>
      </c>
      <c r="C25" s="36">
        <v>4</v>
      </c>
      <c r="D25" s="36" t="s">
        <v>149</v>
      </c>
      <c r="E25" s="36">
        <v>1</v>
      </c>
      <c r="F25" s="36">
        <v>2331</v>
      </c>
      <c r="G25" s="36" t="s">
        <v>170</v>
      </c>
      <c r="H25" s="60">
        <v>38000</v>
      </c>
      <c r="I25" s="60">
        <f t="shared" si="1"/>
        <v>0</v>
      </c>
      <c r="J25" s="60">
        <v>38000</v>
      </c>
      <c r="K25" s="60">
        <v>0</v>
      </c>
      <c r="L25" s="60">
        <v>0</v>
      </c>
      <c r="M25" s="60">
        <v>0</v>
      </c>
      <c r="N25" s="60">
        <v>0</v>
      </c>
      <c r="O25" s="60">
        <f t="shared" si="2"/>
        <v>38000</v>
      </c>
    </row>
    <row r="26" spans="1:15" x14ac:dyDescent="0.2">
      <c r="A26" s="36" t="s">
        <v>148</v>
      </c>
      <c r="B26" s="36" t="s">
        <v>267</v>
      </c>
      <c r="C26" s="36">
        <v>4</v>
      </c>
      <c r="D26" s="36" t="s">
        <v>149</v>
      </c>
      <c r="E26" s="36">
        <v>1</v>
      </c>
      <c r="F26" s="36">
        <v>2381</v>
      </c>
      <c r="G26" s="36" t="s">
        <v>171</v>
      </c>
      <c r="H26" s="60">
        <v>965000</v>
      </c>
      <c r="I26" s="60">
        <f t="shared" si="1"/>
        <v>704398.09999999986</v>
      </c>
      <c r="J26" s="60">
        <v>1669398.0999999999</v>
      </c>
      <c r="K26" s="60">
        <v>1669398.0999999999</v>
      </c>
      <c r="L26" s="60">
        <v>1669398.0999999999</v>
      </c>
      <c r="M26" s="60">
        <v>1669398.0999999999</v>
      </c>
      <c r="N26" s="60">
        <v>1669398.0999999999</v>
      </c>
      <c r="O26" s="60">
        <f t="shared" si="2"/>
        <v>0</v>
      </c>
    </row>
    <row r="27" spans="1:15" x14ac:dyDescent="0.2">
      <c r="A27" s="36" t="s">
        <v>148</v>
      </c>
      <c r="B27" s="36" t="s">
        <v>267</v>
      </c>
      <c r="C27" s="36">
        <v>4</v>
      </c>
      <c r="D27" s="36" t="s">
        <v>149</v>
      </c>
      <c r="E27" s="36">
        <v>1</v>
      </c>
      <c r="F27" s="36">
        <v>2391</v>
      </c>
      <c r="G27" s="36" t="s">
        <v>172</v>
      </c>
      <c r="H27" s="60">
        <v>18000</v>
      </c>
      <c r="I27" s="60">
        <f t="shared" si="1"/>
        <v>71674.64</v>
      </c>
      <c r="J27" s="60">
        <v>89674.64</v>
      </c>
      <c r="K27" s="60">
        <v>20609.73</v>
      </c>
      <c r="L27" s="60">
        <v>20609.73</v>
      </c>
      <c r="M27" s="60">
        <v>20609.73</v>
      </c>
      <c r="N27" s="60">
        <v>20609.73</v>
      </c>
      <c r="O27" s="60">
        <f t="shared" si="2"/>
        <v>69064.91</v>
      </c>
    </row>
    <row r="28" spans="1:15" x14ac:dyDescent="0.2">
      <c r="A28" s="36" t="s">
        <v>148</v>
      </c>
      <c r="B28" s="36" t="s">
        <v>267</v>
      </c>
      <c r="C28" s="36">
        <v>4</v>
      </c>
      <c r="D28" s="36" t="s">
        <v>149</v>
      </c>
      <c r="E28" s="36">
        <v>1</v>
      </c>
      <c r="F28" s="36">
        <v>2461</v>
      </c>
      <c r="G28" s="36" t="s">
        <v>173</v>
      </c>
      <c r="H28" s="60">
        <v>480000</v>
      </c>
      <c r="I28" s="60">
        <f t="shared" si="1"/>
        <v>8000</v>
      </c>
      <c r="J28" s="60">
        <v>488000</v>
      </c>
      <c r="K28" s="60">
        <v>407480</v>
      </c>
      <c r="L28" s="60">
        <v>407480</v>
      </c>
      <c r="M28" s="60">
        <v>407480</v>
      </c>
      <c r="N28" s="60">
        <v>407480</v>
      </c>
      <c r="O28" s="60">
        <f t="shared" si="2"/>
        <v>80520</v>
      </c>
    </row>
    <row r="29" spans="1:15" x14ac:dyDescent="0.2">
      <c r="A29" s="36" t="s">
        <v>148</v>
      </c>
      <c r="B29" s="36" t="s">
        <v>267</v>
      </c>
      <c r="C29" s="36">
        <v>4</v>
      </c>
      <c r="D29" s="36" t="s">
        <v>149</v>
      </c>
      <c r="E29" s="36">
        <v>1</v>
      </c>
      <c r="F29" s="36">
        <v>2511</v>
      </c>
      <c r="G29" s="36" t="s">
        <v>174</v>
      </c>
      <c r="H29" s="60">
        <v>15275.52</v>
      </c>
      <c r="I29" s="60">
        <f t="shared" si="1"/>
        <v>-5068</v>
      </c>
      <c r="J29" s="60">
        <v>10207.52</v>
      </c>
      <c r="K29" s="60">
        <v>0</v>
      </c>
      <c r="L29" s="60">
        <v>0</v>
      </c>
      <c r="M29" s="60">
        <v>0</v>
      </c>
      <c r="N29" s="60">
        <v>0</v>
      </c>
      <c r="O29" s="60">
        <f t="shared" si="2"/>
        <v>10207.52</v>
      </c>
    </row>
    <row r="30" spans="1:15" x14ac:dyDescent="0.2">
      <c r="A30" s="36" t="s">
        <v>148</v>
      </c>
      <c r="B30" s="36" t="s">
        <v>267</v>
      </c>
      <c r="C30" s="36">
        <v>4</v>
      </c>
      <c r="D30" s="36" t="s">
        <v>149</v>
      </c>
      <c r="E30" s="36">
        <v>1</v>
      </c>
      <c r="F30" s="36">
        <v>2531</v>
      </c>
      <c r="G30" s="36" t="s">
        <v>175</v>
      </c>
      <c r="H30" s="60">
        <v>10800</v>
      </c>
      <c r="I30" s="60">
        <f t="shared" si="1"/>
        <v>0</v>
      </c>
      <c r="J30" s="60">
        <v>10800</v>
      </c>
      <c r="K30" s="60">
        <v>7974.61</v>
      </c>
      <c r="L30" s="60">
        <v>7974.61</v>
      </c>
      <c r="M30" s="60">
        <v>7974.61</v>
      </c>
      <c r="N30" s="60">
        <v>7974.61</v>
      </c>
      <c r="O30" s="60">
        <f t="shared" si="2"/>
        <v>2825.3900000000003</v>
      </c>
    </row>
    <row r="31" spans="1:15" x14ac:dyDescent="0.2">
      <c r="A31" s="36" t="s">
        <v>148</v>
      </c>
      <c r="B31" s="36" t="s">
        <v>267</v>
      </c>
      <c r="C31" s="36">
        <v>4</v>
      </c>
      <c r="D31" s="36" t="s">
        <v>149</v>
      </c>
      <c r="E31" s="36">
        <v>1</v>
      </c>
      <c r="F31" s="36">
        <v>2541</v>
      </c>
      <c r="G31" s="36" t="s">
        <v>268</v>
      </c>
      <c r="H31" s="60">
        <v>0</v>
      </c>
      <c r="I31" s="60">
        <f t="shared" si="1"/>
        <v>238.54</v>
      </c>
      <c r="J31" s="60">
        <v>238.54</v>
      </c>
      <c r="K31" s="60">
        <v>205.64</v>
      </c>
      <c r="L31" s="60">
        <v>205.64</v>
      </c>
      <c r="M31" s="60">
        <v>205.64</v>
      </c>
      <c r="N31" s="60">
        <v>205.64</v>
      </c>
      <c r="O31" s="60">
        <f t="shared" si="2"/>
        <v>32.900000000000006</v>
      </c>
    </row>
    <row r="32" spans="1:15" x14ac:dyDescent="0.2">
      <c r="A32" s="36" t="s">
        <v>148</v>
      </c>
      <c r="B32" s="36" t="s">
        <v>267</v>
      </c>
      <c r="C32" s="36">
        <v>4</v>
      </c>
      <c r="D32" s="36" t="s">
        <v>149</v>
      </c>
      <c r="E32" s="36">
        <v>1</v>
      </c>
      <c r="F32" s="36">
        <v>2613</v>
      </c>
      <c r="G32" s="36" t="s">
        <v>176</v>
      </c>
      <c r="H32" s="60">
        <v>118560</v>
      </c>
      <c r="I32" s="60">
        <f t="shared" si="1"/>
        <v>0</v>
      </c>
      <c r="J32" s="60">
        <v>118560</v>
      </c>
      <c r="K32" s="60">
        <v>104260.01</v>
      </c>
      <c r="L32" s="60">
        <v>104260.01</v>
      </c>
      <c r="M32" s="60">
        <v>104260.01</v>
      </c>
      <c r="N32" s="60">
        <v>104260.01</v>
      </c>
      <c r="O32" s="60">
        <f t="shared" si="2"/>
        <v>14299.990000000005</v>
      </c>
    </row>
    <row r="33" spans="1:15" x14ac:dyDescent="0.2">
      <c r="A33" s="36" t="s">
        <v>148</v>
      </c>
      <c r="B33" s="36" t="s">
        <v>267</v>
      </c>
      <c r="C33" s="36">
        <v>4</v>
      </c>
      <c r="D33" s="36" t="s">
        <v>149</v>
      </c>
      <c r="E33" s="36">
        <v>1</v>
      </c>
      <c r="F33" s="36">
        <v>2711</v>
      </c>
      <c r="G33" s="36" t="s">
        <v>177</v>
      </c>
      <c r="H33" s="60">
        <v>221460.8</v>
      </c>
      <c r="I33" s="60">
        <f t="shared" si="1"/>
        <v>42584.200000000012</v>
      </c>
      <c r="J33" s="60">
        <v>264045</v>
      </c>
      <c r="K33" s="60">
        <v>167182</v>
      </c>
      <c r="L33" s="60">
        <v>167182</v>
      </c>
      <c r="M33" s="60">
        <v>167182</v>
      </c>
      <c r="N33" s="60">
        <v>167182</v>
      </c>
      <c r="O33" s="60">
        <f t="shared" si="2"/>
        <v>96863</v>
      </c>
    </row>
    <row r="34" spans="1:15" x14ac:dyDescent="0.2">
      <c r="A34" s="36" t="s">
        <v>148</v>
      </c>
      <c r="B34" s="36" t="s">
        <v>267</v>
      </c>
      <c r="C34" s="36">
        <v>4</v>
      </c>
      <c r="D34" s="36" t="s">
        <v>149</v>
      </c>
      <c r="E34" s="36">
        <v>1</v>
      </c>
      <c r="F34" s="36">
        <v>2911</v>
      </c>
      <c r="G34" s="36" t="s">
        <v>178</v>
      </c>
      <c r="H34" s="60">
        <v>24400</v>
      </c>
      <c r="I34" s="60">
        <f t="shared" si="1"/>
        <v>0</v>
      </c>
      <c r="J34" s="60">
        <v>24400</v>
      </c>
      <c r="K34" s="60">
        <v>0</v>
      </c>
      <c r="L34" s="60">
        <v>0</v>
      </c>
      <c r="M34" s="60">
        <v>0</v>
      </c>
      <c r="N34" s="60">
        <v>0</v>
      </c>
      <c r="O34" s="60">
        <f t="shared" si="2"/>
        <v>24400</v>
      </c>
    </row>
    <row r="35" spans="1:15" x14ac:dyDescent="0.2">
      <c r="A35" s="36" t="s">
        <v>148</v>
      </c>
      <c r="B35" s="36" t="s">
        <v>267</v>
      </c>
      <c r="C35" s="36">
        <v>4</v>
      </c>
      <c r="D35" s="36" t="s">
        <v>149</v>
      </c>
      <c r="E35" s="36">
        <v>1</v>
      </c>
      <c r="F35" s="36">
        <v>2921</v>
      </c>
      <c r="G35" s="36" t="s">
        <v>253</v>
      </c>
      <c r="H35" s="60">
        <v>45000</v>
      </c>
      <c r="I35" s="60">
        <f t="shared" si="1"/>
        <v>1000</v>
      </c>
      <c r="J35" s="60">
        <v>46000</v>
      </c>
      <c r="K35" s="60">
        <v>0</v>
      </c>
      <c r="L35" s="60">
        <v>0</v>
      </c>
      <c r="M35" s="60">
        <v>0</v>
      </c>
      <c r="N35" s="60">
        <v>0</v>
      </c>
      <c r="O35" s="60">
        <f t="shared" si="2"/>
        <v>46000</v>
      </c>
    </row>
    <row r="36" spans="1:15" x14ac:dyDescent="0.2">
      <c r="A36" s="36" t="s">
        <v>148</v>
      </c>
      <c r="B36" s="36" t="s">
        <v>267</v>
      </c>
      <c r="C36" s="36">
        <v>4</v>
      </c>
      <c r="D36" s="36" t="s">
        <v>149</v>
      </c>
      <c r="E36" s="36">
        <v>1</v>
      </c>
      <c r="F36" s="36">
        <v>2931</v>
      </c>
      <c r="G36" s="36" t="s">
        <v>248</v>
      </c>
      <c r="H36" s="60">
        <v>20000</v>
      </c>
      <c r="I36" s="60">
        <f t="shared" si="1"/>
        <v>0</v>
      </c>
      <c r="J36" s="60">
        <v>20000</v>
      </c>
      <c r="K36" s="60">
        <v>1800</v>
      </c>
      <c r="L36" s="60">
        <v>1800</v>
      </c>
      <c r="M36" s="60">
        <v>1800</v>
      </c>
      <c r="N36" s="60">
        <v>1800</v>
      </c>
      <c r="O36" s="60">
        <f t="shared" si="2"/>
        <v>18200</v>
      </c>
    </row>
    <row r="37" spans="1:15" x14ac:dyDescent="0.2">
      <c r="A37" s="36" t="s">
        <v>148</v>
      </c>
      <c r="B37" s="36" t="s">
        <v>267</v>
      </c>
      <c r="C37" s="36">
        <v>4</v>
      </c>
      <c r="D37" s="36" t="s">
        <v>149</v>
      </c>
      <c r="E37" s="36">
        <v>1</v>
      </c>
      <c r="F37" s="36">
        <v>2932</v>
      </c>
      <c r="G37" s="36" t="s">
        <v>254</v>
      </c>
      <c r="H37" s="60">
        <v>30000</v>
      </c>
      <c r="I37" s="60">
        <f t="shared" si="1"/>
        <v>0</v>
      </c>
      <c r="J37" s="60">
        <v>30000</v>
      </c>
      <c r="K37" s="60">
        <v>0</v>
      </c>
      <c r="L37" s="60">
        <v>0</v>
      </c>
      <c r="M37" s="60">
        <v>0</v>
      </c>
      <c r="N37" s="60">
        <v>0</v>
      </c>
      <c r="O37" s="60">
        <f t="shared" si="2"/>
        <v>30000</v>
      </c>
    </row>
    <row r="38" spans="1:15" x14ac:dyDescent="0.2">
      <c r="A38" s="36" t="s">
        <v>148</v>
      </c>
      <c r="B38" s="36" t="s">
        <v>267</v>
      </c>
      <c r="C38" s="36">
        <v>4</v>
      </c>
      <c r="D38" s="36" t="s">
        <v>149</v>
      </c>
      <c r="E38" s="36">
        <v>1</v>
      </c>
      <c r="F38" s="36">
        <v>2941</v>
      </c>
      <c r="G38" s="36" t="s">
        <v>179</v>
      </c>
      <c r="H38" s="60">
        <v>86800</v>
      </c>
      <c r="I38" s="60">
        <f t="shared" si="1"/>
        <v>193775.83999999997</v>
      </c>
      <c r="J38" s="60">
        <f>286799.81-408.88-5815.09</f>
        <v>280575.83999999997</v>
      </c>
      <c r="K38" s="60">
        <v>122776.13</v>
      </c>
      <c r="L38" s="60">
        <v>122776.13</v>
      </c>
      <c r="M38" s="60">
        <v>122776.13</v>
      </c>
      <c r="N38" s="60">
        <v>122776.13</v>
      </c>
      <c r="O38" s="60">
        <f t="shared" si="2"/>
        <v>157799.70999999996</v>
      </c>
    </row>
    <row r="39" spans="1:15" x14ac:dyDescent="0.2">
      <c r="A39" s="36" t="s">
        <v>148</v>
      </c>
      <c r="B39" s="36" t="s">
        <v>267</v>
      </c>
      <c r="C39" s="36">
        <v>4</v>
      </c>
      <c r="D39" s="36" t="s">
        <v>149</v>
      </c>
      <c r="E39" s="36">
        <v>1</v>
      </c>
      <c r="F39" s="36">
        <v>2981</v>
      </c>
      <c r="G39" s="36" t="s">
        <v>261</v>
      </c>
      <c r="H39" s="60">
        <v>0</v>
      </c>
      <c r="I39" s="60">
        <f t="shared" si="1"/>
        <v>408.88</v>
      </c>
      <c r="J39" s="60">
        <v>408.88</v>
      </c>
      <c r="K39" s="60">
        <v>408.88</v>
      </c>
      <c r="L39" s="60">
        <v>408.88</v>
      </c>
      <c r="M39" s="60">
        <v>408.88</v>
      </c>
      <c r="N39" s="60">
        <v>408.88</v>
      </c>
      <c r="O39" s="60">
        <f t="shared" si="2"/>
        <v>0</v>
      </c>
    </row>
    <row r="40" spans="1:15" x14ac:dyDescent="0.2">
      <c r="A40" s="36" t="s">
        <v>148</v>
      </c>
      <c r="B40" s="36" t="s">
        <v>267</v>
      </c>
      <c r="C40" s="36">
        <v>4</v>
      </c>
      <c r="D40" s="36" t="s">
        <v>149</v>
      </c>
      <c r="E40" s="36">
        <v>1</v>
      </c>
      <c r="F40" s="36">
        <v>2991</v>
      </c>
      <c r="G40" s="36" t="s">
        <v>180</v>
      </c>
      <c r="H40" s="60">
        <v>9000</v>
      </c>
      <c r="I40" s="60">
        <f t="shared" si="1"/>
        <v>5815.09</v>
      </c>
      <c r="J40" s="60">
        <f>9000+5815.09</f>
        <v>14815.09</v>
      </c>
      <c r="K40" s="60">
        <v>14815.09</v>
      </c>
      <c r="L40" s="60">
        <v>14815.09</v>
      </c>
      <c r="M40" s="60">
        <v>14815.09</v>
      </c>
      <c r="N40" s="60">
        <v>14815.09</v>
      </c>
      <c r="O40" s="60">
        <f t="shared" si="2"/>
        <v>0</v>
      </c>
    </row>
    <row r="41" spans="1:15" x14ac:dyDescent="0.2">
      <c r="A41" s="36" t="s">
        <v>148</v>
      </c>
      <c r="B41" s="36" t="s">
        <v>267</v>
      </c>
      <c r="C41" s="36">
        <v>6</v>
      </c>
      <c r="D41" s="36" t="s">
        <v>149</v>
      </c>
      <c r="E41" s="36">
        <v>1</v>
      </c>
      <c r="F41" s="36">
        <v>3111</v>
      </c>
      <c r="G41" s="36" t="s">
        <v>181</v>
      </c>
      <c r="H41" s="60">
        <v>1040000</v>
      </c>
      <c r="I41" s="60">
        <f t="shared" si="1"/>
        <v>-8525.7800000000279</v>
      </c>
      <c r="J41" s="60">
        <f>1040000-8525.78</f>
        <v>1031474.22</v>
      </c>
      <c r="K41" s="60">
        <v>820931.73</v>
      </c>
      <c r="L41" s="60">
        <v>820931.73</v>
      </c>
      <c r="M41" s="60">
        <v>820931.73</v>
      </c>
      <c r="N41" s="60">
        <f>820931.73-92897.25</f>
        <v>728034.48</v>
      </c>
      <c r="O41" s="60">
        <f t="shared" si="2"/>
        <v>210542.49</v>
      </c>
    </row>
    <row r="42" spans="1:15" x14ac:dyDescent="0.2">
      <c r="A42" s="36" t="s">
        <v>148</v>
      </c>
      <c r="B42" s="36" t="s">
        <v>267</v>
      </c>
      <c r="C42" s="36">
        <v>6</v>
      </c>
      <c r="D42" s="36" t="s">
        <v>149</v>
      </c>
      <c r="E42" s="36">
        <v>1</v>
      </c>
      <c r="F42" s="36">
        <v>3121</v>
      </c>
      <c r="G42" s="36" t="s">
        <v>182</v>
      </c>
      <c r="H42" s="60">
        <v>30000</v>
      </c>
      <c r="I42" s="60">
        <f t="shared" si="1"/>
        <v>8525.7799999999988</v>
      </c>
      <c r="J42" s="60">
        <f>30000+8525.78</f>
        <v>38525.78</v>
      </c>
      <c r="K42" s="60">
        <v>38525.78</v>
      </c>
      <c r="L42" s="60">
        <v>38525.78</v>
      </c>
      <c r="M42" s="60">
        <v>38525.78</v>
      </c>
      <c r="N42" s="60">
        <v>38525.78</v>
      </c>
      <c r="O42" s="60">
        <f t="shared" si="2"/>
        <v>0</v>
      </c>
    </row>
    <row r="43" spans="1:15" x14ac:dyDescent="0.2">
      <c r="A43" s="36" t="s">
        <v>148</v>
      </c>
      <c r="B43" s="36" t="s">
        <v>267</v>
      </c>
      <c r="C43" s="36">
        <v>6</v>
      </c>
      <c r="D43" s="36" t="s">
        <v>149</v>
      </c>
      <c r="E43" s="36">
        <v>1</v>
      </c>
      <c r="F43" s="36">
        <v>3131</v>
      </c>
      <c r="G43" s="36" t="s">
        <v>183</v>
      </c>
      <c r="H43" s="60">
        <v>3378</v>
      </c>
      <c r="I43" s="60">
        <f t="shared" si="1"/>
        <v>0</v>
      </c>
      <c r="J43" s="60">
        <v>3378</v>
      </c>
      <c r="K43" s="60">
        <v>0</v>
      </c>
      <c r="L43" s="60">
        <v>0</v>
      </c>
      <c r="M43" s="60">
        <v>0</v>
      </c>
      <c r="N43" s="60">
        <v>0</v>
      </c>
      <c r="O43" s="60">
        <f t="shared" si="2"/>
        <v>3378</v>
      </c>
    </row>
    <row r="44" spans="1:15" x14ac:dyDescent="0.2">
      <c r="A44" s="36" t="s">
        <v>148</v>
      </c>
      <c r="B44" s="36" t="s">
        <v>267</v>
      </c>
      <c r="C44" s="36">
        <v>6</v>
      </c>
      <c r="D44" s="36" t="s">
        <v>149</v>
      </c>
      <c r="E44" s="36">
        <v>1</v>
      </c>
      <c r="F44" s="36">
        <v>3141</v>
      </c>
      <c r="G44" s="36" t="s">
        <v>184</v>
      </c>
      <c r="H44" s="60">
        <v>233976</v>
      </c>
      <c r="I44" s="60">
        <f t="shared" si="1"/>
        <v>-825</v>
      </c>
      <c r="J44" s="60">
        <f>233976-825</f>
        <v>233151</v>
      </c>
      <c r="K44" s="60">
        <v>68639.5</v>
      </c>
      <c r="L44" s="60">
        <v>68639.5</v>
      </c>
      <c r="M44" s="60">
        <v>68639.5</v>
      </c>
      <c r="N44" s="60">
        <v>68639.5</v>
      </c>
      <c r="O44" s="60">
        <f t="shared" si="2"/>
        <v>164511.5</v>
      </c>
    </row>
    <row r="45" spans="1:15" x14ac:dyDescent="0.2">
      <c r="A45" s="36" t="s">
        <v>148</v>
      </c>
      <c r="B45" s="36" t="s">
        <v>267</v>
      </c>
      <c r="C45" s="36">
        <v>6</v>
      </c>
      <c r="D45" s="36" t="s">
        <v>149</v>
      </c>
      <c r="E45" s="36">
        <v>1</v>
      </c>
      <c r="F45" s="36">
        <v>3151</v>
      </c>
      <c r="G45" s="36" t="s">
        <v>274</v>
      </c>
      <c r="H45" s="60">
        <v>0</v>
      </c>
      <c r="I45" s="60">
        <f t="shared" si="1"/>
        <v>825</v>
      </c>
      <c r="J45" s="60">
        <v>825</v>
      </c>
      <c r="K45" s="60">
        <v>825</v>
      </c>
      <c r="L45" s="60">
        <v>825</v>
      </c>
      <c r="M45" s="60">
        <v>825</v>
      </c>
      <c r="N45" s="60">
        <v>825</v>
      </c>
      <c r="O45" s="60">
        <f t="shared" si="2"/>
        <v>0</v>
      </c>
    </row>
    <row r="46" spans="1:15" x14ac:dyDescent="0.2">
      <c r="A46" s="36" t="s">
        <v>148</v>
      </c>
      <c r="B46" s="36" t="s">
        <v>267</v>
      </c>
      <c r="C46" s="36">
        <v>6</v>
      </c>
      <c r="D46" s="36" t="s">
        <v>149</v>
      </c>
      <c r="E46" s="36">
        <v>1</v>
      </c>
      <c r="F46" s="36">
        <v>3171</v>
      </c>
      <c r="G46" s="36" t="s">
        <v>185</v>
      </c>
      <c r="H46" s="60">
        <v>36000</v>
      </c>
      <c r="I46" s="60">
        <f t="shared" si="1"/>
        <v>0</v>
      </c>
      <c r="J46" s="60">
        <v>36000</v>
      </c>
      <c r="K46" s="60">
        <v>19960.689999999999</v>
      </c>
      <c r="L46" s="60">
        <v>19960.689999999999</v>
      </c>
      <c r="M46" s="60">
        <v>19960.689999999999</v>
      </c>
      <c r="N46" s="60">
        <v>19960.689999999999</v>
      </c>
      <c r="O46" s="60">
        <f t="shared" si="2"/>
        <v>16039.310000000001</v>
      </c>
    </row>
    <row r="47" spans="1:15" x14ac:dyDescent="0.2">
      <c r="A47" s="36" t="s">
        <v>148</v>
      </c>
      <c r="B47" s="36" t="s">
        <v>267</v>
      </c>
      <c r="C47" s="36">
        <v>6</v>
      </c>
      <c r="D47" s="36" t="s">
        <v>149</v>
      </c>
      <c r="E47" s="36">
        <v>1</v>
      </c>
      <c r="F47" s="36">
        <v>3172</v>
      </c>
      <c r="G47" s="36" t="s">
        <v>186</v>
      </c>
      <c r="H47" s="60">
        <v>16200</v>
      </c>
      <c r="I47" s="60">
        <f t="shared" si="1"/>
        <v>0</v>
      </c>
      <c r="J47" s="60">
        <v>16200</v>
      </c>
      <c r="K47" s="60">
        <v>13200</v>
      </c>
      <c r="L47" s="60">
        <v>13200</v>
      </c>
      <c r="M47" s="60">
        <v>13200</v>
      </c>
      <c r="N47" s="60">
        <v>13200</v>
      </c>
      <c r="O47" s="60">
        <f t="shared" si="2"/>
        <v>3000</v>
      </c>
    </row>
    <row r="48" spans="1:15" x14ac:dyDescent="0.2">
      <c r="A48" s="36" t="s">
        <v>148</v>
      </c>
      <c r="B48" s="36" t="s">
        <v>267</v>
      </c>
      <c r="C48" s="36">
        <v>6</v>
      </c>
      <c r="D48" s="36" t="s">
        <v>149</v>
      </c>
      <c r="E48" s="36">
        <v>1</v>
      </c>
      <c r="F48" s="36">
        <v>3173</v>
      </c>
      <c r="G48" s="36" t="s">
        <v>187</v>
      </c>
      <c r="H48" s="60">
        <v>1100</v>
      </c>
      <c r="I48" s="60">
        <f t="shared" si="1"/>
        <v>0</v>
      </c>
      <c r="J48" s="60">
        <v>1100</v>
      </c>
      <c r="K48" s="60">
        <v>0</v>
      </c>
      <c r="L48" s="60">
        <v>0</v>
      </c>
      <c r="M48" s="60">
        <v>0</v>
      </c>
      <c r="N48" s="60">
        <v>0</v>
      </c>
      <c r="O48" s="60">
        <f t="shared" si="2"/>
        <v>1100</v>
      </c>
    </row>
    <row r="49" spans="1:15" x14ac:dyDescent="0.2">
      <c r="A49" s="36" t="s">
        <v>148</v>
      </c>
      <c r="B49" s="36" t="s">
        <v>267</v>
      </c>
      <c r="C49" s="36">
        <v>6</v>
      </c>
      <c r="D49" s="36" t="s">
        <v>149</v>
      </c>
      <c r="E49" s="36">
        <v>1</v>
      </c>
      <c r="F49" s="36">
        <v>3181</v>
      </c>
      <c r="G49" s="36" t="s">
        <v>188</v>
      </c>
      <c r="H49" s="60">
        <v>17852.759999999998</v>
      </c>
      <c r="I49" s="60">
        <f t="shared" si="1"/>
        <v>-11700</v>
      </c>
      <c r="J49" s="60">
        <v>6152.7599999999993</v>
      </c>
      <c r="K49" s="60">
        <v>838.88</v>
      </c>
      <c r="L49" s="60">
        <v>838.88</v>
      </c>
      <c r="M49" s="60">
        <v>838.88</v>
      </c>
      <c r="N49" s="60">
        <v>838.88</v>
      </c>
      <c r="O49" s="60">
        <f t="shared" si="2"/>
        <v>5313.8799999999992</v>
      </c>
    </row>
    <row r="50" spans="1:15" x14ac:dyDescent="0.2">
      <c r="A50" s="36" t="s">
        <v>148</v>
      </c>
      <c r="B50" s="36" t="s">
        <v>267</v>
      </c>
      <c r="C50" s="36">
        <v>6</v>
      </c>
      <c r="D50" s="36" t="s">
        <v>149</v>
      </c>
      <c r="E50" s="36">
        <v>1</v>
      </c>
      <c r="F50" s="36">
        <v>3192</v>
      </c>
      <c r="G50" s="36" t="s">
        <v>189</v>
      </c>
      <c r="H50" s="60">
        <v>13500</v>
      </c>
      <c r="I50" s="60">
        <f t="shared" si="1"/>
        <v>0</v>
      </c>
      <c r="J50" s="60">
        <v>13500</v>
      </c>
      <c r="K50" s="60">
        <v>0</v>
      </c>
      <c r="L50" s="60">
        <v>0</v>
      </c>
      <c r="M50" s="60">
        <v>0</v>
      </c>
      <c r="N50" s="60">
        <v>0</v>
      </c>
      <c r="O50" s="60">
        <f t="shared" si="2"/>
        <v>13500</v>
      </c>
    </row>
    <row r="51" spans="1:15" x14ac:dyDescent="0.2">
      <c r="A51" s="36" t="s">
        <v>148</v>
      </c>
      <c r="B51" s="36" t="s">
        <v>267</v>
      </c>
      <c r="C51" s="36">
        <v>4</v>
      </c>
      <c r="D51" s="36" t="s">
        <v>149</v>
      </c>
      <c r="E51" s="36">
        <v>1</v>
      </c>
      <c r="F51" s="36">
        <v>3232</v>
      </c>
      <c r="G51" s="36" t="s">
        <v>190</v>
      </c>
      <c r="H51" s="60">
        <v>110764.8906</v>
      </c>
      <c r="I51" s="60">
        <f t="shared" si="1"/>
        <v>-8762.9999999999854</v>
      </c>
      <c r="J51" s="60">
        <v>102001.89060000001</v>
      </c>
      <c r="K51" s="60">
        <v>2600</v>
      </c>
      <c r="L51" s="60">
        <v>2600</v>
      </c>
      <c r="M51" s="60">
        <v>2600</v>
      </c>
      <c r="N51" s="60">
        <v>2600</v>
      </c>
      <c r="O51" s="60">
        <f t="shared" si="2"/>
        <v>99401.890600000013</v>
      </c>
    </row>
    <row r="52" spans="1:15" x14ac:dyDescent="0.2">
      <c r="A52" s="36" t="s">
        <v>148</v>
      </c>
      <c r="B52" s="36" t="s">
        <v>267</v>
      </c>
      <c r="C52" s="36">
        <v>4</v>
      </c>
      <c r="D52" s="36" t="s">
        <v>149</v>
      </c>
      <c r="E52" s="36">
        <v>1</v>
      </c>
      <c r="F52" s="36">
        <v>3233</v>
      </c>
      <c r="G52" s="36" t="s">
        <v>262</v>
      </c>
      <c r="H52" s="60">
        <v>0</v>
      </c>
      <c r="I52" s="60">
        <f t="shared" si="1"/>
        <v>2973390.5200000014</v>
      </c>
      <c r="J52" s="60">
        <v>2973390.5200000014</v>
      </c>
      <c r="K52" s="60">
        <v>0</v>
      </c>
      <c r="L52" s="60">
        <v>0</v>
      </c>
      <c r="M52" s="60">
        <v>0</v>
      </c>
      <c r="N52" s="60">
        <v>0</v>
      </c>
      <c r="O52" s="60">
        <f t="shared" si="2"/>
        <v>2973390.5200000014</v>
      </c>
    </row>
    <row r="53" spans="1:15" x14ac:dyDescent="0.2">
      <c r="A53" s="36" t="s">
        <v>148</v>
      </c>
      <c r="B53" s="36" t="s">
        <v>267</v>
      </c>
      <c r="C53" s="36">
        <v>4</v>
      </c>
      <c r="D53" s="36" t="s">
        <v>149</v>
      </c>
      <c r="E53" s="36">
        <v>1</v>
      </c>
      <c r="F53" s="36">
        <v>3251</v>
      </c>
      <c r="G53" s="36" t="s">
        <v>272</v>
      </c>
      <c r="H53" s="60">
        <v>0</v>
      </c>
      <c r="I53" s="60">
        <f t="shared" si="1"/>
        <v>502750</v>
      </c>
      <c r="J53" s="60">
        <v>502750</v>
      </c>
      <c r="K53" s="60">
        <v>435603.44</v>
      </c>
      <c r="L53" s="60">
        <v>435603.44</v>
      </c>
      <c r="M53" s="60">
        <v>435603.44</v>
      </c>
      <c r="N53" s="60">
        <v>435603.44</v>
      </c>
      <c r="O53" s="60">
        <f t="shared" si="2"/>
        <v>67146.559999999998</v>
      </c>
    </row>
    <row r="54" spans="1:15" x14ac:dyDescent="0.2">
      <c r="A54" s="36" t="s">
        <v>148</v>
      </c>
      <c r="B54" s="36" t="s">
        <v>267</v>
      </c>
      <c r="C54" s="36">
        <v>4</v>
      </c>
      <c r="D54" s="36" t="s">
        <v>149</v>
      </c>
      <c r="E54" s="36">
        <v>1</v>
      </c>
      <c r="F54" s="36">
        <v>3252</v>
      </c>
      <c r="G54" s="36" t="s">
        <v>273</v>
      </c>
      <c r="H54" s="60">
        <v>0</v>
      </c>
      <c r="I54" s="60">
        <f t="shared" si="1"/>
        <v>29000</v>
      </c>
      <c r="J54" s="60">
        <v>29000</v>
      </c>
      <c r="K54" s="60">
        <v>11000</v>
      </c>
      <c r="L54" s="60">
        <v>11000</v>
      </c>
      <c r="M54" s="60">
        <v>11000</v>
      </c>
      <c r="N54" s="60">
        <v>11000</v>
      </c>
      <c r="O54" s="60">
        <f t="shared" si="2"/>
        <v>18000</v>
      </c>
    </row>
    <row r="55" spans="1:15" x14ac:dyDescent="0.2">
      <c r="A55" s="36" t="s">
        <v>148</v>
      </c>
      <c r="B55" s="36" t="s">
        <v>267</v>
      </c>
      <c r="C55" s="36">
        <v>4</v>
      </c>
      <c r="D55" s="36" t="s">
        <v>149</v>
      </c>
      <c r="E55" s="36">
        <v>1</v>
      </c>
      <c r="F55" s="36">
        <v>3261</v>
      </c>
      <c r="G55" s="36" t="s">
        <v>191</v>
      </c>
      <c r="H55" s="60">
        <v>40000</v>
      </c>
      <c r="I55" s="60">
        <f t="shared" si="1"/>
        <v>0</v>
      </c>
      <c r="J55" s="60">
        <v>40000</v>
      </c>
      <c r="K55" s="60">
        <v>1124.8</v>
      </c>
      <c r="L55" s="60">
        <v>1124.8</v>
      </c>
      <c r="M55" s="60">
        <v>1124.8</v>
      </c>
      <c r="N55" s="60">
        <v>1124.8</v>
      </c>
      <c r="O55" s="60">
        <f t="shared" si="2"/>
        <v>38875.199999999997</v>
      </c>
    </row>
    <row r="56" spans="1:15" x14ac:dyDescent="0.2">
      <c r="A56" s="36" t="s">
        <v>148</v>
      </c>
      <c r="B56" s="36" t="s">
        <v>267</v>
      </c>
      <c r="C56" s="36">
        <v>4</v>
      </c>
      <c r="D56" s="36" t="s">
        <v>149</v>
      </c>
      <c r="E56" s="36">
        <v>1</v>
      </c>
      <c r="F56" s="36">
        <v>3271</v>
      </c>
      <c r="G56" s="36" t="s">
        <v>192</v>
      </c>
      <c r="H56" s="60">
        <v>1471293.8</v>
      </c>
      <c r="I56" s="60">
        <f t="shared" si="1"/>
        <v>410665</v>
      </c>
      <c r="J56" s="60">
        <v>1881958.8</v>
      </c>
      <c r="K56" s="60">
        <v>1811779.98</v>
      </c>
      <c r="L56" s="60">
        <v>1811779.98</v>
      </c>
      <c r="M56" s="60">
        <v>1811779.98</v>
      </c>
      <c r="N56" s="60">
        <v>1811779.98</v>
      </c>
      <c r="O56" s="60">
        <f t="shared" si="2"/>
        <v>70178.820000000065</v>
      </c>
    </row>
    <row r="57" spans="1:15" x14ac:dyDescent="0.2">
      <c r="A57" s="36" t="s">
        <v>148</v>
      </c>
      <c r="B57" s="36" t="s">
        <v>267</v>
      </c>
      <c r="C57" s="36">
        <v>4</v>
      </c>
      <c r="D57" s="36" t="s">
        <v>149</v>
      </c>
      <c r="E57" s="36">
        <v>1</v>
      </c>
      <c r="F57" s="36">
        <v>3291</v>
      </c>
      <c r="G57" s="36" t="s">
        <v>193</v>
      </c>
      <c r="H57" s="60">
        <v>2100</v>
      </c>
      <c r="I57" s="60">
        <f t="shared" si="1"/>
        <v>259763.00000000003</v>
      </c>
      <c r="J57" s="60">
        <v>261863.00000000003</v>
      </c>
      <c r="K57" s="60">
        <v>188779.77000000002</v>
      </c>
      <c r="L57" s="60">
        <v>188779.77000000002</v>
      </c>
      <c r="M57" s="60">
        <v>188779.77000000002</v>
      </c>
      <c r="N57" s="60">
        <v>188779.77000000002</v>
      </c>
      <c r="O57" s="60">
        <f t="shared" si="2"/>
        <v>73083.23000000001</v>
      </c>
    </row>
    <row r="58" spans="1:15" x14ac:dyDescent="0.2">
      <c r="A58" s="36" t="s">
        <v>148</v>
      </c>
      <c r="B58" s="36" t="s">
        <v>267</v>
      </c>
      <c r="C58" s="36">
        <v>4</v>
      </c>
      <c r="D58" s="36" t="s">
        <v>149</v>
      </c>
      <c r="E58" s="36">
        <v>1</v>
      </c>
      <c r="F58" s="36">
        <v>3311</v>
      </c>
      <c r="G58" s="36" t="s">
        <v>194</v>
      </c>
      <c r="H58" s="60">
        <v>179487.36000000002</v>
      </c>
      <c r="I58" s="60">
        <f t="shared" si="1"/>
        <v>-129615.52000000002</v>
      </c>
      <c r="J58" s="60">
        <v>49871.840000000004</v>
      </c>
      <c r="K58" s="60">
        <v>17100</v>
      </c>
      <c r="L58" s="60">
        <v>17100</v>
      </c>
      <c r="M58" s="60">
        <v>17100</v>
      </c>
      <c r="N58" s="60">
        <v>17100</v>
      </c>
      <c r="O58" s="60">
        <f t="shared" si="2"/>
        <v>32771.840000000004</v>
      </c>
    </row>
    <row r="59" spans="1:15" x14ac:dyDescent="0.2">
      <c r="A59" s="36" t="s">
        <v>148</v>
      </c>
      <c r="B59" s="36" t="s">
        <v>267</v>
      </c>
      <c r="C59" s="36">
        <v>4</v>
      </c>
      <c r="D59" s="36" t="s">
        <v>149</v>
      </c>
      <c r="E59" s="36">
        <v>1</v>
      </c>
      <c r="F59" s="36">
        <v>3312</v>
      </c>
      <c r="G59" s="36" t="s">
        <v>195</v>
      </c>
      <c r="H59" s="60">
        <v>141984</v>
      </c>
      <c r="I59" s="60">
        <f t="shared" si="1"/>
        <v>-87458</v>
      </c>
      <c r="J59" s="60">
        <v>54526</v>
      </c>
      <c r="K59" s="60">
        <v>0</v>
      </c>
      <c r="L59" s="60">
        <v>0</v>
      </c>
      <c r="M59" s="60">
        <v>0</v>
      </c>
      <c r="N59" s="60">
        <v>0</v>
      </c>
      <c r="O59" s="60">
        <f t="shared" si="2"/>
        <v>54526</v>
      </c>
    </row>
    <row r="60" spans="1:15" x14ac:dyDescent="0.2">
      <c r="A60" s="36" t="s">
        <v>148</v>
      </c>
      <c r="B60" s="36" t="s">
        <v>267</v>
      </c>
      <c r="C60" s="36">
        <v>4</v>
      </c>
      <c r="D60" s="36" t="s">
        <v>149</v>
      </c>
      <c r="E60" s="36">
        <v>1</v>
      </c>
      <c r="F60" s="36">
        <v>3313</v>
      </c>
      <c r="G60" s="36" t="s">
        <v>196</v>
      </c>
      <c r="H60" s="60">
        <v>104446</v>
      </c>
      <c r="I60" s="60">
        <f t="shared" si="1"/>
        <v>-1579.6999999999971</v>
      </c>
      <c r="J60" s="60">
        <f>104446-1579.7</f>
        <v>102866.3</v>
      </c>
      <c r="K60" s="60">
        <v>71111.039999999994</v>
      </c>
      <c r="L60" s="60">
        <v>71111.039999999994</v>
      </c>
      <c r="M60" s="60">
        <v>71111.039999999994</v>
      </c>
      <c r="N60" s="60">
        <v>71111.039999999994</v>
      </c>
      <c r="O60" s="60">
        <f t="shared" si="2"/>
        <v>31755.260000000009</v>
      </c>
    </row>
    <row r="61" spans="1:15" x14ac:dyDescent="0.2">
      <c r="A61" s="36" t="s">
        <v>148</v>
      </c>
      <c r="B61" s="36" t="s">
        <v>267</v>
      </c>
      <c r="C61" s="36">
        <v>4</v>
      </c>
      <c r="D61" s="36" t="s">
        <v>149</v>
      </c>
      <c r="E61" s="36">
        <v>1</v>
      </c>
      <c r="F61" s="36">
        <v>3314</v>
      </c>
      <c r="G61" s="36" t="s">
        <v>275</v>
      </c>
      <c r="H61" s="60">
        <v>0</v>
      </c>
      <c r="I61" s="60">
        <f t="shared" si="1"/>
        <v>1579.7</v>
      </c>
      <c r="J61" s="60">
        <v>1579.7</v>
      </c>
      <c r="K61" s="60">
        <v>1579.7</v>
      </c>
      <c r="L61" s="60">
        <v>1579.7</v>
      </c>
      <c r="M61" s="60">
        <v>1579.7</v>
      </c>
      <c r="N61" s="60">
        <v>1579.7</v>
      </c>
      <c r="O61" s="60">
        <f t="shared" si="2"/>
        <v>0</v>
      </c>
    </row>
    <row r="62" spans="1:15" x14ac:dyDescent="0.2">
      <c r="A62" s="36" t="s">
        <v>148</v>
      </c>
      <c r="B62" s="36" t="s">
        <v>267</v>
      </c>
      <c r="C62" s="36">
        <v>4</v>
      </c>
      <c r="D62" s="36" t="s">
        <v>149</v>
      </c>
      <c r="E62" s="36">
        <v>1</v>
      </c>
      <c r="F62" s="36">
        <v>3321</v>
      </c>
      <c r="G62" s="36" t="s">
        <v>263</v>
      </c>
      <c r="H62" s="60">
        <v>0</v>
      </c>
      <c r="I62" s="60">
        <f t="shared" si="1"/>
        <v>1443253.2932</v>
      </c>
      <c r="J62" s="60">
        <f>1470463.1532-27209.86</f>
        <v>1443253.2932</v>
      </c>
      <c r="K62" s="60">
        <v>1214660.82</v>
      </c>
      <c r="L62" s="60">
        <v>1214660.82</v>
      </c>
      <c r="M62" s="60">
        <v>1214660.82</v>
      </c>
      <c r="N62" s="60">
        <v>1214660.82</v>
      </c>
      <c r="O62" s="60">
        <f t="shared" si="2"/>
        <v>228592.47319999989</v>
      </c>
    </row>
    <row r="63" spans="1:15" x14ac:dyDescent="0.2">
      <c r="A63" s="36" t="s">
        <v>148</v>
      </c>
      <c r="B63" s="36" t="s">
        <v>267</v>
      </c>
      <c r="C63" s="36">
        <v>4</v>
      </c>
      <c r="D63" s="36" t="s">
        <v>149</v>
      </c>
      <c r="E63" s="36">
        <v>1</v>
      </c>
      <c r="F63" s="36">
        <v>3341</v>
      </c>
      <c r="G63" s="36" t="s">
        <v>197</v>
      </c>
      <c r="H63" s="60">
        <v>12480</v>
      </c>
      <c r="I63" s="60">
        <f t="shared" si="1"/>
        <v>576833.38</v>
      </c>
      <c r="J63" s="60">
        <f>562103.52+27209.86</f>
        <v>589313.38</v>
      </c>
      <c r="K63" s="60">
        <v>589313.38</v>
      </c>
      <c r="L63" s="60">
        <v>589313.38</v>
      </c>
      <c r="M63" s="60">
        <v>589313.38</v>
      </c>
      <c r="N63" s="60">
        <v>589313.38</v>
      </c>
      <c r="O63" s="60">
        <f t="shared" si="2"/>
        <v>0</v>
      </c>
    </row>
    <row r="64" spans="1:15" x14ac:dyDescent="0.2">
      <c r="A64" s="36" t="s">
        <v>148</v>
      </c>
      <c r="B64" s="36" t="s">
        <v>267</v>
      </c>
      <c r="C64" s="36">
        <v>4</v>
      </c>
      <c r="D64" s="36" t="s">
        <v>149</v>
      </c>
      <c r="E64" s="36">
        <v>1</v>
      </c>
      <c r="F64" s="36">
        <v>3361</v>
      </c>
      <c r="G64" s="36" t="s">
        <v>270</v>
      </c>
      <c r="H64" s="60">
        <v>0</v>
      </c>
      <c r="I64" s="60">
        <f t="shared" si="1"/>
        <v>303.33999999999997</v>
      </c>
      <c r="J64" s="60">
        <v>303.33999999999997</v>
      </c>
      <c r="K64" s="60">
        <v>261.5</v>
      </c>
      <c r="L64" s="60">
        <v>261.5</v>
      </c>
      <c r="M64" s="60">
        <v>261.5</v>
      </c>
      <c r="N64" s="60">
        <v>261.5</v>
      </c>
      <c r="O64" s="60">
        <f t="shared" si="2"/>
        <v>41.839999999999975</v>
      </c>
    </row>
    <row r="65" spans="1:15" x14ac:dyDescent="0.2">
      <c r="A65" s="36" t="s">
        <v>148</v>
      </c>
      <c r="B65" s="36" t="s">
        <v>267</v>
      </c>
      <c r="C65" s="36">
        <v>4</v>
      </c>
      <c r="D65" s="36" t="s">
        <v>149</v>
      </c>
      <c r="E65" s="36">
        <v>1</v>
      </c>
      <c r="F65" s="36">
        <v>3391</v>
      </c>
      <c r="G65" s="36" t="s">
        <v>198</v>
      </c>
      <c r="H65" s="60">
        <v>326726.40000000002</v>
      </c>
      <c r="I65" s="60">
        <f>+J65-H65</f>
        <v>393345.52</v>
      </c>
      <c r="J65" s="60">
        <v>720071.92</v>
      </c>
      <c r="K65" s="60">
        <v>393555</v>
      </c>
      <c r="L65" s="60">
        <v>393555</v>
      </c>
      <c r="M65" s="60">
        <v>393555</v>
      </c>
      <c r="N65" s="60">
        <v>393555</v>
      </c>
      <c r="O65" s="60">
        <f t="shared" si="2"/>
        <v>326516.92000000004</v>
      </c>
    </row>
    <row r="66" spans="1:15" x14ac:dyDescent="0.2">
      <c r="A66" s="36" t="s">
        <v>148</v>
      </c>
      <c r="B66" s="36" t="s">
        <v>267</v>
      </c>
      <c r="C66" s="36">
        <v>4</v>
      </c>
      <c r="D66" s="36" t="s">
        <v>149</v>
      </c>
      <c r="E66" s="36">
        <v>1</v>
      </c>
      <c r="F66" s="36">
        <v>3411</v>
      </c>
      <c r="G66" s="36" t="s">
        <v>199</v>
      </c>
      <c r="H66" s="60">
        <v>84360</v>
      </c>
      <c r="I66" s="60">
        <f>+J66-H66</f>
        <v>-16092.350000000006</v>
      </c>
      <c r="J66" s="60">
        <f>84360-16092.35</f>
        <v>68267.649999999994</v>
      </c>
      <c r="K66" s="60">
        <v>60724.28</v>
      </c>
      <c r="L66" s="60">
        <v>60724.28</v>
      </c>
      <c r="M66" s="60">
        <v>60724.28</v>
      </c>
      <c r="N66" s="60">
        <v>60724.28</v>
      </c>
      <c r="O66" s="60">
        <f t="shared" si="2"/>
        <v>7543.3699999999953</v>
      </c>
    </row>
    <row r="67" spans="1:15" x14ac:dyDescent="0.2">
      <c r="A67" s="36" t="s">
        <v>148</v>
      </c>
      <c r="B67" s="36" t="s">
        <v>267</v>
      </c>
      <c r="C67" s="36">
        <v>4</v>
      </c>
      <c r="D67" s="36" t="s">
        <v>149</v>
      </c>
      <c r="E67" s="36">
        <v>1</v>
      </c>
      <c r="F67" s="36">
        <v>3412</v>
      </c>
      <c r="G67" s="36" t="s">
        <v>265</v>
      </c>
      <c r="H67" s="60">
        <v>0</v>
      </c>
      <c r="I67" s="60">
        <f>+J67-H67</f>
        <v>16092.35</v>
      </c>
      <c r="J67" s="60">
        <v>16092.35</v>
      </c>
      <c r="K67" s="60">
        <v>16092.35</v>
      </c>
      <c r="L67" s="60">
        <v>16092.35</v>
      </c>
      <c r="M67" s="60">
        <v>16092.35</v>
      </c>
      <c r="N67" s="60">
        <v>16092.35</v>
      </c>
      <c r="O67" s="60">
        <f t="shared" si="2"/>
        <v>0</v>
      </c>
    </row>
    <row r="68" spans="1:15" x14ac:dyDescent="0.2">
      <c r="A68" s="36" t="s">
        <v>148</v>
      </c>
      <c r="B68" s="36" t="s">
        <v>267</v>
      </c>
      <c r="C68" s="36">
        <v>4</v>
      </c>
      <c r="D68" s="36" t="s">
        <v>149</v>
      </c>
      <c r="E68" s="36">
        <v>1</v>
      </c>
      <c r="F68" s="36">
        <v>3431</v>
      </c>
      <c r="G68" s="36" t="s">
        <v>200</v>
      </c>
      <c r="H68" s="60">
        <v>82344</v>
      </c>
      <c r="I68" s="60">
        <f t="shared" si="1"/>
        <v>0</v>
      </c>
      <c r="J68" s="60">
        <v>82344</v>
      </c>
      <c r="K68" s="60">
        <v>42199.73</v>
      </c>
      <c r="L68" s="60">
        <v>42199.73</v>
      </c>
      <c r="M68" s="60">
        <v>42199.73</v>
      </c>
      <c r="N68" s="60">
        <v>42199.73</v>
      </c>
      <c r="O68" s="60">
        <f t="shared" si="2"/>
        <v>40144.269999999997</v>
      </c>
    </row>
    <row r="69" spans="1:15" x14ac:dyDescent="0.2">
      <c r="A69" s="36" t="s">
        <v>148</v>
      </c>
      <c r="B69" s="36" t="s">
        <v>267</v>
      </c>
      <c r="C69" s="36">
        <v>4</v>
      </c>
      <c r="D69" s="36" t="s">
        <v>149</v>
      </c>
      <c r="E69" s="36">
        <v>1</v>
      </c>
      <c r="F69" s="36">
        <v>3451</v>
      </c>
      <c r="G69" s="36" t="s">
        <v>201</v>
      </c>
      <c r="H69" s="60">
        <v>247346.17</v>
      </c>
      <c r="I69" s="60">
        <f t="shared" ref="I69:I121" si="3">+J69-H69</f>
        <v>-23095</v>
      </c>
      <c r="J69" s="60">
        <f>247346.17-23095</f>
        <v>224251.17</v>
      </c>
      <c r="K69" s="60">
        <v>112248.04000000001</v>
      </c>
      <c r="L69" s="60">
        <v>112248.04000000001</v>
      </c>
      <c r="M69" s="60">
        <v>112248.04000000001</v>
      </c>
      <c r="N69" s="60">
        <v>112248.04000000001</v>
      </c>
      <c r="O69" s="60">
        <f t="shared" ref="O69:O132" si="4">+J69-L69</f>
        <v>112003.13</v>
      </c>
    </row>
    <row r="70" spans="1:15" x14ac:dyDescent="0.2">
      <c r="A70" s="36" t="s">
        <v>148</v>
      </c>
      <c r="B70" s="36" t="s">
        <v>267</v>
      </c>
      <c r="C70" s="36">
        <v>4</v>
      </c>
      <c r="D70" s="36" t="s">
        <v>149</v>
      </c>
      <c r="E70" s="36">
        <v>1</v>
      </c>
      <c r="F70" s="36">
        <v>3471</v>
      </c>
      <c r="G70" s="36" t="s">
        <v>202</v>
      </c>
      <c r="H70" s="60">
        <v>100000</v>
      </c>
      <c r="I70" s="60">
        <f t="shared" si="3"/>
        <v>0</v>
      </c>
      <c r="J70" s="60">
        <v>100000</v>
      </c>
      <c r="K70" s="60">
        <v>86703.790000000008</v>
      </c>
      <c r="L70" s="60">
        <v>86703.790000000008</v>
      </c>
      <c r="M70" s="60">
        <v>86703.790000000008</v>
      </c>
      <c r="N70" s="60">
        <v>86703.790000000008</v>
      </c>
      <c r="O70" s="60">
        <f t="shared" si="4"/>
        <v>13296.209999999992</v>
      </c>
    </row>
    <row r="71" spans="1:15" x14ac:dyDescent="0.2">
      <c r="A71" s="36" t="s">
        <v>148</v>
      </c>
      <c r="B71" s="36" t="s">
        <v>267</v>
      </c>
      <c r="C71" s="36">
        <v>4</v>
      </c>
      <c r="D71" s="36" t="s">
        <v>149</v>
      </c>
      <c r="E71" s="36">
        <v>1</v>
      </c>
      <c r="F71" s="36">
        <v>3481</v>
      </c>
      <c r="G71" s="36" t="s">
        <v>203</v>
      </c>
      <c r="H71" s="60">
        <v>18000</v>
      </c>
      <c r="I71" s="60">
        <f t="shared" si="3"/>
        <v>23095</v>
      </c>
      <c r="J71" s="60">
        <f>18000+23095</f>
        <v>41095</v>
      </c>
      <c r="K71" s="60">
        <v>41095</v>
      </c>
      <c r="L71" s="60">
        <v>41095</v>
      </c>
      <c r="M71" s="60">
        <v>41095</v>
      </c>
      <c r="N71" s="60">
        <v>41095</v>
      </c>
      <c r="O71" s="60">
        <f t="shared" si="4"/>
        <v>0</v>
      </c>
    </row>
    <row r="72" spans="1:15" x14ac:dyDescent="0.2">
      <c r="A72" s="36" t="s">
        <v>148</v>
      </c>
      <c r="B72" s="36" t="s">
        <v>267</v>
      </c>
      <c r="C72" s="36">
        <v>4</v>
      </c>
      <c r="D72" s="36" t="s">
        <v>149</v>
      </c>
      <c r="E72" s="36">
        <v>1</v>
      </c>
      <c r="F72" s="36">
        <v>3511</v>
      </c>
      <c r="G72" s="36" t="s">
        <v>204</v>
      </c>
      <c r="H72" s="60">
        <v>300000</v>
      </c>
      <c r="I72" s="60">
        <f t="shared" si="3"/>
        <v>79086.359999999986</v>
      </c>
      <c r="J72" s="60">
        <f>300000+79086.36</f>
        <v>379086.36</v>
      </c>
      <c r="K72" s="60">
        <v>379086.36000000004</v>
      </c>
      <c r="L72" s="60">
        <v>379086.36000000004</v>
      </c>
      <c r="M72" s="60">
        <v>379086.36000000004</v>
      </c>
      <c r="N72" s="60">
        <v>379086.36000000004</v>
      </c>
      <c r="O72" s="60">
        <f t="shared" si="4"/>
        <v>0</v>
      </c>
    </row>
    <row r="73" spans="1:15" x14ac:dyDescent="0.2">
      <c r="A73" s="36" t="s">
        <v>148</v>
      </c>
      <c r="B73" s="36" t="s">
        <v>267</v>
      </c>
      <c r="C73" s="36">
        <v>4</v>
      </c>
      <c r="D73" s="36" t="s">
        <v>149</v>
      </c>
      <c r="E73" s="36">
        <v>1</v>
      </c>
      <c r="F73" s="36">
        <v>3521</v>
      </c>
      <c r="G73" s="36" t="s">
        <v>205</v>
      </c>
      <c r="H73" s="60">
        <v>56120</v>
      </c>
      <c r="I73" s="60">
        <f t="shared" si="3"/>
        <v>-7480</v>
      </c>
      <c r="J73" s="60">
        <v>48640</v>
      </c>
      <c r="K73" s="60">
        <v>15231.19</v>
      </c>
      <c r="L73" s="60">
        <v>15231.19</v>
      </c>
      <c r="M73" s="60">
        <v>15231.19</v>
      </c>
      <c r="N73" s="60">
        <v>15231.19</v>
      </c>
      <c r="O73" s="60">
        <f t="shared" si="4"/>
        <v>33408.81</v>
      </c>
    </row>
    <row r="74" spans="1:15" x14ac:dyDescent="0.2">
      <c r="A74" s="36" t="s">
        <v>148</v>
      </c>
      <c r="B74" s="36" t="s">
        <v>267</v>
      </c>
      <c r="C74" s="36">
        <v>4</v>
      </c>
      <c r="D74" s="36" t="s">
        <v>149</v>
      </c>
      <c r="E74" s="36">
        <v>1</v>
      </c>
      <c r="F74" s="36">
        <v>3522</v>
      </c>
      <c r="G74" s="36" t="s">
        <v>206</v>
      </c>
      <c r="H74" s="60">
        <v>457900</v>
      </c>
      <c r="I74" s="60">
        <f t="shared" si="3"/>
        <v>43517.070000000007</v>
      </c>
      <c r="J74" s="60">
        <f>457900+43517.07</f>
        <v>501417.07</v>
      </c>
      <c r="K74" s="60">
        <v>501417.07</v>
      </c>
      <c r="L74" s="60">
        <v>501417.07</v>
      </c>
      <c r="M74" s="60">
        <v>501417.07</v>
      </c>
      <c r="N74" s="60">
        <v>501417.07</v>
      </c>
      <c r="O74" s="60">
        <f t="shared" si="4"/>
        <v>0</v>
      </c>
    </row>
    <row r="75" spans="1:15" x14ac:dyDescent="0.2">
      <c r="A75" s="36" t="s">
        <v>148</v>
      </c>
      <c r="B75" s="36" t="s">
        <v>267</v>
      </c>
      <c r="C75" s="36">
        <v>4</v>
      </c>
      <c r="D75" s="36" t="s">
        <v>149</v>
      </c>
      <c r="E75" s="36">
        <v>1</v>
      </c>
      <c r="F75" s="36">
        <v>3531</v>
      </c>
      <c r="G75" s="36" t="s">
        <v>207</v>
      </c>
      <c r="H75" s="60">
        <v>32540</v>
      </c>
      <c r="I75" s="60">
        <f t="shared" si="3"/>
        <v>0</v>
      </c>
      <c r="J75" s="60">
        <v>32540</v>
      </c>
      <c r="K75" s="60">
        <v>9889.43</v>
      </c>
      <c r="L75" s="60">
        <v>9889.43</v>
      </c>
      <c r="M75" s="60">
        <v>9889.43</v>
      </c>
      <c r="N75" s="60">
        <v>9889.43</v>
      </c>
      <c r="O75" s="60">
        <f t="shared" si="4"/>
        <v>22650.57</v>
      </c>
    </row>
    <row r="76" spans="1:15" x14ac:dyDescent="0.2">
      <c r="A76" s="36" t="s">
        <v>148</v>
      </c>
      <c r="B76" s="36" t="s">
        <v>267</v>
      </c>
      <c r="C76" s="36">
        <v>4</v>
      </c>
      <c r="D76" s="36" t="s">
        <v>149</v>
      </c>
      <c r="E76" s="36">
        <v>1</v>
      </c>
      <c r="F76" s="36">
        <v>3551</v>
      </c>
      <c r="G76" s="36" t="s">
        <v>208</v>
      </c>
      <c r="H76" s="60">
        <v>19159.780000000002</v>
      </c>
      <c r="I76" s="60">
        <f t="shared" si="3"/>
        <v>-4985.3300000000017</v>
      </c>
      <c r="J76" s="60">
        <f>11159.78+3014.67</f>
        <v>14174.45</v>
      </c>
      <c r="K76" s="60">
        <v>14174.45</v>
      </c>
      <c r="L76" s="60">
        <v>14174.45</v>
      </c>
      <c r="M76" s="60">
        <v>14174.45</v>
      </c>
      <c r="N76" s="60">
        <v>14174.45</v>
      </c>
      <c r="O76" s="60">
        <f t="shared" si="4"/>
        <v>0</v>
      </c>
    </row>
    <row r="77" spans="1:15" x14ac:dyDescent="0.2">
      <c r="A77" s="36" t="s">
        <v>148</v>
      </c>
      <c r="B77" s="36" t="s">
        <v>267</v>
      </c>
      <c r="C77" s="36">
        <v>4</v>
      </c>
      <c r="D77" s="36" t="s">
        <v>149</v>
      </c>
      <c r="E77" s="36">
        <v>1</v>
      </c>
      <c r="F77" s="36">
        <v>3571</v>
      </c>
      <c r="G77" s="36" t="s">
        <v>209</v>
      </c>
      <c r="H77" s="60">
        <v>234000</v>
      </c>
      <c r="I77" s="60">
        <f t="shared" si="3"/>
        <v>1101861.8999999999</v>
      </c>
      <c r="J77" s="60">
        <f>1461480-79086.36-43517.07-3014.67</f>
        <v>1335861.8999999999</v>
      </c>
      <c r="K77" s="60">
        <v>1192302.56</v>
      </c>
      <c r="L77" s="60">
        <v>1192302.56</v>
      </c>
      <c r="M77" s="60">
        <v>1192302.56</v>
      </c>
      <c r="N77" s="60">
        <v>1192302.56</v>
      </c>
      <c r="O77" s="60">
        <f t="shared" si="4"/>
        <v>143559.33999999985</v>
      </c>
    </row>
    <row r="78" spans="1:15" x14ac:dyDescent="0.2">
      <c r="A78" s="36" t="s">
        <v>148</v>
      </c>
      <c r="B78" s="36" t="s">
        <v>267</v>
      </c>
      <c r="C78" s="36">
        <v>4</v>
      </c>
      <c r="D78" s="36" t="s">
        <v>149</v>
      </c>
      <c r="E78" s="36">
        <v>1</v>
      </c>
      <c r="F78" s="36">
        <v>3581</v>
      </c>
      <c r="G78" s="36" t="s">
        <v>210</v>
      </c>
      <c r="H78" s="60">
        <v>1140000</v>
      </c>
      <c r="I78" s="60">
        <f t="shared" si="3"/>
        <v>-1000</v>
      </c>
      <c r="J78" s="60">
        <v>1139000</v>
      </c>
      <c r="K78" s="60">
        <v>926192.98</v>
      </c>
      <c r="L78" s="60">
        <v>926192.98</v>
      </c>
      <c r="M78" s="60">
        <v>926192.98</v>
      </c>
      <c r="N78" s="60">
        <v>926192.98</v>
      </c>
      <c r="O78" s="60">
        <f t="shared" si="4"/>
        <v>212807.02000000002</v>
      </c>
    </row>
    <row r="79" spans="1:15" x14ac:dyDescent="0.2">
      <c r="A79" s="36" t="s">
        <v>148</v>
      </c>
      <c r="B79" s="36" t="s">
        <v>267</v>
      </c>
      <c r="C79" s="36">
        <v>4</v>
      </c>
      <c r="D79" s="36" t="s">
        <v>149</v>
      </c>
      <c r="E79" s="36">
        <v>1</v>
      </c>
      <c r="F79" s="36">
        <v>3591</v>
      </c>
      <c r="G79" s="36" t="s">
        <v>211</v>
      </c>
      <c r="H79" s="60">
        <v>76300</v>
      </c>
      <c r="I79" s="60">
        <f t="shared" si="3"/>
        <v>0</v>
      </c>
      <c r="J79" s="60">
        <v>76300</v>
      </c>
      <c r="K79" s="60">
        <v>35802.35</v>
      </c>
      <c r="L79" s="60">
        <v>35802.35</v>
      </c>
      <c r="M79" s="60">
        <v>35802.35</v>
      </c>
      <c r="N79" s="60">
        <v>35802.35</v>
      </c>
      <c r="O79" s="60">
        <f t="shared" si="4"/>
        <v>40497.65</v>
      </c>
    </row>
    <row r="80" spans="1:15" x14ac:dyDescent="0.2">
      <c r="A80" s="36" t="s">
        <v>148</v>
      </c>
      <c r="B80" s="36" t="s">
        <v>267</v>
      </c>
      <c r="C80" s="36">
        <v>4</v>
      </c>
      <c r="D80" s="36" t="s">
        <v>149</v>
      </c>
      <c r="E80" s="36">
        <v>1</v>
      </c>
      <c r="F80" s="36">
        <v>3613</v>
      </c>
      <c r="G80" s="36" t="s">
        <v>212</v>
      </c>
      <c r="H80" s="60">
        <v>76012.38</v>
      </c>
      <c r="I80" s="60">
        <f t="shared" si="3"/>
        <v>0</v>
      </c>
      <c r="J80" s="60">
        <v>76012.38</v>
      </c>
      <c r="K80" s="60">
        <v>0</v>
      </c>
      <c r="L80" s="60">
        <v>0</v>
      </c>
      <c r="M80" s="60">
        <v>0</v>
      </c>
      <c r="N80" s="60">
        <v>0</v>
      </c>
      <c r="O80" s="60">
        <f t="shared" si="4"/>
        <v>76012.38</v>
      </c>
    </row>
    <row r="81" spans="1:15" x14ac:dyDescent="0.2">
      <c r="A81" s="36" t="s">
        <v>148</v>
      </c>
      <c r="B81" s="36" t="s">
        <v>267</v>
      </c>
      <c r="C81" s="36">
        <v>4</v>
      </c>
      <c r="D81" s="36" t="s">
        <v>149</v>
      </c>
      <c r="E81" s="36">
        <v>1</v>
      </c>
      <c r="F81" s="36">
        <v>3614</v>
      </c>
      <c r="G81" s="36" t="s">
        <v>213</v>
      </c>
      <c r="H81" s="60">
        <v>6364.7999999999993</v>
      </c>
      <c r="I81" s="60">
        <f t="shared" si="3"/>
        <v>0</v>
      </c>
      <c r="J81" s="60">
        <v>6364.7999999999993</v>
      </c>
      <c r="K81" s="60">
        <v>0</v>
      </c>
      <c r="L81" s="60">
        <v>0</v>
      </c>
      <c r="M81" s="60">
        <v>0</v>
      </c>
      <c r="N81" s="60">
        <v>0</v>
      </c>
      <c r="O81" s="60">
        <f t="shared" si="4"/>
        <v>6364.7999999999993</v>
      </c>
    </row>
    <row r="82" spans="1:15" x14ac:dyDescent="0.2">
      <c r="A82" s="36" t="s">
        <v>148</v>
      </c>
      <c r="B82" s="36" t="s">
        <v>267</v>
      </c>
      <c r="C82" s="36">
        <v>4</v>
      </c>
      <c r="D82" s="36" t="s">
        <v>149</v>
      </c>
      <c r="E82" s="36">
        <v>1</v>
      </c>
      <c r="F82" s="36">
        <v>3621</v>
      </c>
      <c r="G82" s="36" t="s">
        <v>214</v>
      </c>
      <c r="H82" s="60">
        <v>1283371.3999999999</v>
      </c>
      <c r="I82" s="60">
        <f t="shared" si="3"/>
        <v>718000</v>
      </c>
      <c r="J82" s="60">
        <v>2001371.4</v>
      </c>
      <c r="K82" s="60">
        <v>1440112.15</v>
      </c>
      <c r="L82" s="60">
        <v>1440112.15</v>
      </c>
      <c r="M82" s="60">
        <v>1440112.15</v>
      </c>
      <c r="N82" s="60">
        <v>1440112.15</v>
      </c>
      <c r="O82" s="60">
        <f t="shared" si="4"/>
        <v>561259.25</v>
      </c>
    </row>
    <row r="83" spans="1:15" x14ac:dyDescent="0.2">
      <c r="A83" s="36" t="s">
        <v>148</v>
      </c>
      <c r="B83" s="36" t="s">
        <v>267</v>
      </c>
      <c r="C83" s="36">
        <v>4</v>
      </c>
      <c r="D83" s="36" t="s">
        <v>149</v>
      </c>
      <c r="E83" s="36">
        <v>1</v>
      </c>
      <c r="F83" s="36">
        <v>3651</v>
      </c>
      <c r="G83" s="36" t="s">
        <v>215</v>
      </c>
      <c r="H83" s="60">
        <v>2280000</v>
      </c>
      <c r="I83" s="60">
        <f t="shared" si="3"/>
        <v>1635</v>
      </c>
      <c r="J83" s="60">
        <v>2281635</v>
      </c>
      <c r="K83" s="60">
        <v>1924784.26</v>
      </c>
      <c r="L83" s="60">
        <v>1924784.26</v>
      </c>
      <c r="M83" s="60">
        <v>1924784.26</v>
      </c>
      <c r="N83" s="60">
        <v>1924784.26</v>
      </c>
      <c r="O83" s="60">
        <f t="shared" si="4"/>
        <v>356850.74</v>
      </c>
    </row>
    <row r="84" spans="1:15" x14ac:dyDescent="0.2">
      <c r="A84" s="36" t="s">
        <v>148</v>
      </c>
      <c r="B84" s="36" t="s">
        <v>267</v>
      </c>
      <c r="C84" s="36">
        <v>4</v>
      </c>
      <c r="D84" s="36" t="s">
        <v>149</v>
      </c>
      <c r="E84" s="36">
        <v>1</v>
      </c>
      <c r="F84" s="36">
        <v>3691</v>
      </c>
      <c r="G84" s="36" t="s">
        <v>216</v>
      </c>
      <c r="H84" s="60">
        <v>32910</v>
      </c>
      <c r="I84" s="60">
        <f t="shared" si="3"/>
        <v>0</v>
      </c>
      <c r="J84" s="60">
        <v>32910</v>
      </c>
      <c r="K84" s="60">
        <v>5920</v>
      </c>
      <c r="L84" s="60">
        <v>5920</v>
      </c>
      <c r="M84" s="60">
        <v>5920</v>
      </c>
      <c r="N84" s="60">
        <v>5920</v>
      </c>
      <c r="O84" s="60">
        <f t="shared" si="4"/>
        <v>26990</v>
      </c>
    </row>
    <row r="85" spans="1:15" x14ac:dyDescent="0.2">
      <c r="A85" s="36" t="s">
        <v>148</v>
      </c>
      <c r="B85" s="36" t="s">
        <v>267</v>
      </c>
      <c r="C85" s="36">
        <v>4</v>
      </c>
      <c r="D85" s="36" t="s">
        <v>149</v>
      </c>
      <c r="E85" s="36">
        <v>1</v>
      </c>
      <c r="F85" s="36">
        <v>3711</v>
      </c>
      <c r="G85" s="36" t="s">
        <v>217</v>
      </c>
      <c r="H85" s="60">
        <v>34889.82</v>
      </c>
      <c r="I85" s="60">
        <f t="shared" si="3"/>
        <v>0</v>
      </c>
      <c r="J85" s="60">
        <v>34889.82</v>
      </c>
      <c r="K85" s="60">
        <v>24024.83</v>
      </c>
      <c r="L85" s="60">
        <v>24024.83</v>
      </c>
      <c r="M85" s="60">
        <v>24024.83</v>
      </c>
      <c r="N85" s="60">
        <v>24024.83</v>
      </c>
      <c r="O85" s="60">
        <f t="shared" si="4"/>
        <v>10864.989999999998</v>
      </c>
    </row>
    <row r="86" spans="1:15" x14ac:dyDescent="0.2">
      <c r="A86" s="36" t="s">
        <v>148</v>
      </c>
      <c r="B86" s="36" t="s">
        <v>267</v>
      </c>
      <c r="C86" s="36">
        <v>4</v>
      </c>
      <c r="D86" s="36" t="s">
        <v>149</v>
      </c>
      <c r="E86" s="36">
        <v>1</v>
      </c>
      <c r="F86" s="36">
        <v>3712</v>
      </c>
      <c r="G86" s="36" t="s">
        <v>218</v>
      </c>
      <c r="H86" s="60">
        <v>34632.42</v>
      </c>
      <c r="I86" s="60">
        <f t="shared" si="3"/>
        <v>104887.58</v>
      </c>
      <c r="J86" s="60">
        <v>139520</v>
      </c>
      <c r="K86" s="60">
        <v>121428.23999999999</v>
      </c>
      <c r="L86" s="60">
        <v>121428.23999999999</v>
      </c>
      <c r="M86" s="60">
        <v>121428.23999999999</v>
      </c>
      <c r="N86" s="60">
        <v>121428.23999999999</v>
      </c>
      <c r="O86" s="60">
        <f t="shared" si="4"/>
        <v>18091.760000000009</v>
      </c>
    </row>
    <row r="87" spans="1:15" x14ac:dyDescent="0.2">
      <c r="A87" s="36" t="s">
        <v>148</v>
      </c>
      <c r="B87" s="36" t="s">
        <v>267</v>
      </c>
      <c r="C87" s="36">
        <v>4</v>
      </c>
      <c r="D87" s="36" t="s">
        <v>149</v>
      </c>
      <c r="E87" s="36">
        <v>1</v>
      </c>
      <c r="F87" s="36">
        <v>3721</v>
      </c>
      <c r="G87" s="36" t="s">
        <v>219</v>
      </c>
      <c r="H87" s="60">
        <v>114125.56000000003</v>
      </c>
      <c r="I87" s="60">
        <f t="shared" si="3"/>
        <v>9502.2771999999677</v>
      </c>
      <c r="J87" s="60">
        <f>227792.8272-104164.99</f>
        <v>123627.83719999999</v>
      </c>
      <c r="K87" s="60">
        <v>74760.28</v>
      </c>
      <c r="L87" s="60">
        <v>74760.28</v>
      </c>
      <c r="M87" s="60">
        <v>74760.28</v>
      </c>
      <c r="N87" s="60">
        <v>74760.28</v>
      </c>
      <c r="O87" s="60">
        <f t="shared" si="4"/>
        <v>48867.557199999996</v>
      </c>
    </row>
    <row r="88" spans="1:15" x14ac:dyDescent="0.2">
      <c r="A88" s="36" t="s">
        <v>148</v>
      </c>
      <c r="B88" s="36" t="s">
        <v>267</v>
      </c>
      <c r="C88" s="36">
        <v>4</v>
      </c>
      <c r="D88" s="36" t="s">
        <v>149</v>
      </c>
      <c r="E88" s="36">
        <v>1</v>
      </c>
      <c r="F88" s="36">
        <v>3731</v>
      </c>
      <c r="G88" s="36" t="s">
        <v>255</v>
      </c>
      <c r="H88" s="60">
        <v>54667.267200000002</v>
      </c>
      <c r="I88" s="60">
        <f t="shared" si="3"/>
        <v>-54667.267200000002</v>
      </c>
      <c r="J88" s="60">
        <v>0</v>
      </c>
      <c r="K88" s="60">
        <v>0</v>
      </c>
      <c r="L88" s="60">
        <v>0</v>
      </c>
      <c r="M88" s="60">
        <v>0</v>
      </c>
      <c r="N88" s="60">
        <v>0</v>
      </c>
      <c r="O88" s="60">
        <f t="shared" si="4"/>
        <v>0</v>
      </c>
    </row>
    <row r="89" spans="1:15" x14ac:dyDescent="0.2">
      <c r="A89" s="36" t="s">
        <v>148</v>
      </c>
      <c r="B89" s="36" t="s">
        <v>267</v>
      </c>
      <c r="C89" s="36">
        <v>4</v>
      </c>
      <c r="D89" s="36" t="s">
        <v>149</v>
      </c>
      <c r="E89" s="36">
        <v>1</v>
      </c>
      <c r="F89" s="36">
        <v>3751</v>
      </c>
      <c r="G89" s="36" t="s">
        <v>220</v>
      </c>
      <c r="H89" s="60">
        <v>104048.94000000002</v>
      </c>
      <c r="I89" s="60">
        <f t="shared" si="3"/>
        <v>50000.000000000015</v>
      </c>
      <c r="J89" s="60">
        <v>154048.94000000003</v>
      </c>
      <c r="K89" s="60">
        <v>76564.89</v>
      </c>
      <c r="L89" s="60">
        <v>76564.89</v>
      </c>
      <c r="M89" s="60">
        <v>76564.89</v>
      </c>
      <c r="N89" s="60">
        <v>76564.89</v>
      </c>
      <c r="O89" s="60">
        <f t="shared" si="4"/>
        <v>77484.050000000032</v>
      </c>
    </row>
    <row r="90" spans="1:15" x14ac:dyDescent="0.2">
      <c r="A90" s="36" t="s">
        <v>148</v>
      </c>
      <c r="B90" s="36" t="s">
        <v>267</v>
      </c>
      <c r="C90" s="36">
        <v>4</v>
      </c>
      <c r="D90" s="36" t="s">
        <v>149</v>
      </c>
      <c r="E90" s="36">
        <v>1</v>
      </c>
      <c r="F90" s="36">
        <v>3761</v>
      </c>
      <c r="G90" s="36" t="s">
        <v>221</v>
      </c>
      <c r="H90" s="60">
        <v>39532.42</v>
      </c>
      <c r="I90" s="60">
        <f t="shared" si="3"/>
        <v>123344.74</v>
      </c>
      <c r="J90" s="60">
        <f>58712.17+104164.99</f>
        <v>162877.16</v>
      </c>
      <c r="K90" s="60">
        <v>162877.16</v>
      </c>
      <c r="L90" s="60">
        <v>162877.16</v>
      </c>
      <c r="M90" s="60">
        <v>162877.16</v>
      </c>
      <c r="N90" s="60">
        <v>162877.16</v>
      </c>
      <c r="O90" s="60">
        <f t="shared" si="4"/>
        <v>0</v>
      </c>
    </row>
    <row r="91" spans="1:15" x14ac:dyDescent="0.2">
      <c r="A91" s="36" t="s">
        <v>148</v>
      </c>
      <c r="B91" s="36" t="s">
        <v>267</v>
      </c>
      <c r="C91" s="36">
        <v>4</v>
      </c>
      <c r="D91" s="36" t="s">
        <v>149</v>
      </c>
      <c r="E91" s="36">
        <v>1</v>
      </c>
      <c r="F91" s="36">
        <v>3791</v>
      </c>
      <c r="G91" s="36" t="s">
        <v>222</v>
      </c>
      <c r="H91" s="60">
        <v>3300</v>
      </c>
      <c r="I91" s="60">
        <f t="shared" si="3"/>
        <v>86000</v>
      </c>
      <c r="J91" s="60">
        <v>89300</v>
      </c>
      <c r="K91" s="60">
        <v>58515.69</v>
      </c>
      <c r="L91" s="60">
        <v>58515.69</v>
      </c>
      <c r="M91" s="60">
        <v>58515.69</v>
      </c>
      <c r="N91" s="60">
        <v>58515.69</v>
      </c>
      <c r="O91" s="60">
        <f t="shared" si="4"/>
        <v>30784.309999999998</v>
      </c>
    </row>
    <row r="92" spans="1:15" x14ac:dyDescent="0.2">
      <c r="A92" s="36" t="s">
        <v>148</v>
      </c>
      <c r="B92" s="36" t="s">
        <v>267</v>
      </c>
      <c r="C92" s="36">
        <v>4</v>
      </c>
      <c r="D92" s="36" t="s">
        <v>149</v>
      </c>
      <c r="E92" s="36">
        <v>1</v>
      </c>
      <c r="F92" s="36">
        <v>3812</v>
      </c>
      <c r="G92" s="36" t="s">
        <v>223</v>
      </c>
      <c r="H92" s="60">
        <v>51168</v>
      </c>
      <c r="I92" s="60">
        <f t="shared" si="3"/>
        <v>67524.66</v>
      </c>
      <c r="J92" s="60">
        <v>118692.66</v>
      </c>
      <c r="K92" s="60">
        <v>77486.92</v>
      </c>
      <c r="L92" s="60">
        <v>77486.92</v>
      </c>
      <c r="M92" s="60">
        <v>77486.92</v>
      </c>
      <c r="N92" s="60">
        <v>77486.92</v>
      </c>
      <c r="O92" s="60">
        <f t="shared" si="4"/>
        <v>41205.740000000005</v>
      </c>
    </row>
    <row r="93" spans="1:15" x14ac:dyDescent="0.2">
      <c r="A93" s="36" t="s">
        <v>148</v>
      </c>
      <c r="B93" s="36" t="s">
        <v>267</v>
      </c>
      <c r="C93" s="36">
        <v>4</v>
      </c>
      <c r="D93" s="36" t="s">
        <v>149</v>
      </c>
      <c r="E93" s="36">
        <v>1</v>
      </c>
      <c r="F93" s="36">
        <v>3821</v>
      </c>
      <c r="G93" s="36" t="s">
        <v>224</v>
      </c>
      <c r="H93" s="60">
        <v>169809.6</v>
      </c>
      <c r="I93" s="60">
        <f t="shared" si="3"/>
        <v>0</v>
      </c>
      <c r="J93" s="60">
        <v>169809.6</v>
      </c>
      <c r="K93" s="60">
        <v>61514.83</v>
      </c>
      <c r="L93" s="60">
        <v>61514.83</v>
      </c>
      <c r="M93" s="60">
        <v>61514.83</v>
      </c>
      <c r="N93" s="60">
        <v>61514.83</v>
      </c>
      <c r="O93" s="60">
        <f t="shared" si="4"/>
        <v>108294.77</v>
      </c>
    </row>
    <row r="94" spans="1:15" x14ac:dyDescent="0.2">
      <c r="A94" s="36" t="s">
        <v>148</v>
      </c>
      <c r="B94" s="36" t="s">
        <v>267</v>
      </c>
      <c r="C94" s="36">
        <v>4</v>
      </c>
      <c r="D94" s="36" t="s">
        <v>149</v>
      </c>
      <c r="E94" s="36">
        <v>1</v>
      </c>
      <c r="F94" s="36">
        <v>3831</v>
      </c>
      <c r="G94" s="36" t="s">
        <v>225</v>
      </c>
      <c r="H94" s="60">
        <v>67226.17</v>
      </c>
      <c r="I94" s="60">
        <f t="shared" si="3"/>
        <v>-43438.71</v>
      </c>
      <c r="J94" s="60">
        <v>23787.46</v>
      </c>
      <c r="K94" s="60">
        <v>0</v>
      </c>
      <c r="L94" s="60">
        <v>0</v>
      </c>
      <c r="M94" s="60">
        <v>0</v>
      </c>
      <c r="N94" s="60">
        <v>0</v>
      </c>
      <c r="O94" s="60">
        <f t="shared" si="4"/>
        <v>23787.46</v>
      </c>
    </row>
    <row r="95" spans="1:15" x14ac:dyDescent="0.2">
      <c r="A95" s="36" t="s">
        <v>148</v>
      </c>
      <c r="B95" s="36" t="s">
        <v>267</v>
      </c>
      <c r="C95" s="36">
        <v>4</v>
      </c>
      <c r="D95" s="36" t="s">
        <v>149</v>
      </c>
      <c r="E95" s="36">
        <v>1</v>
      </c>
      <c r="F95" s="36">
        <v>3841</v>
      </c>
      <c r="G95" s="36" t="s">
        <v>226</v>
      </c>
      <c r="H95" s="60">
        <v>660000</v>
      </c>
      <c r="I95" s="60">
        <f t="shared" si="3"/>
        <v>0</v>
      </c>
      <c r="J95" s="60">
        <v>660000</v>
      </c>
      <c r="K95" s="60">
        <v>130270.62</v>
      </c>
      <c r="L95" s="60">
        <v>130270.62</v>
      </c>
      <c r="M95" s="60">
        <v>130270.62</v>
      </c>
      <c r="N95" s="60">
        <v>130270.62</v>
      </c>
      <c r="O95" s="60">
        <f t="shared" si="4"/>
        <v>529729.38</v>
      </c>
    </row>
    <row r="96" spans="1:15" x14ac:dyDescent="0.2">
      <c r="A96" s="36" t="s">
        <v>148</v>
      </c>
      <c r="B96" s="36" t="s">
        <v>267</v>
      </c>
      <c r="C96" s="36">
        <v>4</v>
      </c>
      <c r="D96" s="36" t="s">
        <v>149</v>
      </c>
      <c r="E96" s="36">
        <v>1</v>
      </c>
      <c r="F96" s="36">
        <v>3853</v>
      </c>
      <c r="G96" s="36" t="s">
        <v>227</v>
      </c>
      <c r="H96" s="60">
        <v>33614.619999999995</v>
      </c>
      <c r="I96" s="60">
        <f t="shared" si="3"/>
        <v>-33614.619999999995</v>
      </c>
      <c r="J96" s="60">
        <v>0</v>
      </c>
      <c r="K96" s="60">
        <v>0</v>
      </c>
      <c r="L96" s="60">
        <v>0</v>
      </c>
      <c r="M96" s="60">
        <v>0</v>
      </c>
      <c r="N96" s="60">
        <v>0</v>
      </c>
      <c r="O96" s="60">
        <f t="shared" si="4"/>
        <v>0</v>
      </c>
    </row>
    <row r="97" spans="1:15" x14ac:dyDescent="0.2">
      <c r="A97" s="36" t="s">
        <v>148</v>
      </c>
      <c r="B97" s="36" t="s">
        <v>267</v>
      </c>
      <c r="C97" s="36">
        <v>4</v>
      </c>
      <c r="D97" s="36" t="s">
        <v>149</v>
      </c>
      <c r="E97" s="36">
        <v>1</v>
      </c>
      <c r="F97" s="36">
        <v>3921</v>
      </c>
      <c r="G97" s="36" t="s">
        <v>228</v>
      </c>
      <c r="H97" s="60">
        <v>870931.52</v>
      </c>
      <c r="I97" s="60">
        <f t="shared" si="3"/>
        <v>641653.52</v>
      </c>
      <c r="J97" s="60">
        <f>1433373.8+79211.24</f>
        <v>1512585.04</v>
      </c>
      <c r="K97" s="60">
        <v>1512585.04</v>
      </c>
      <c r="L97" s="60">
        <v>1512585.04</v>
      </c>
      <c r="M97" s="60">
        <v>1512585.04</v>
      </c>
      <c r="N97" s="60">
        <v>1512585.04</v>
      </c>
      <c r="O97" s="60">
        <f t="shared" si="4"/>
        <v>0</v>
      </c>
    </row>
    <row r="98" spans="1:15" x14ac:dyDescent="0.2">
      <c r="A98" s="36" t="s">
        <v>148</v>
      </c>
      <c r="B98" s="36" t="s">
        <v>267</v>
      </c>
      <c r="C98" s="36">
        <v>4</v>
      </c>
      <c r="D98" s="36" t="s">
        <v>149</v>
      </c>
      <c r="E98" s="36">
        <v>1</v>
      </c>
      <c r="F98" s="36">
        <v>3922</v>
      </c>
      <c r="G98" s="36" t="s">
        <v>229</v>
      </c>
      <c r="H98" s="60">
        <v>60000</v>
      </c>
      <c r="I98" s="60">
        <f t="shared" si="3"/>
        <v>-10000</v>
      </c>
      <c r="J98" s="60">
        <f>80000-30000</f>
        <v>50000</v>
      </c>
      <c r="K98" s="60">
        <v>21433.16</v>
      </c>
      <c r="L98" s="60">
        <v>21433.16</v>
      </c>
      <c r="M98" s="60">
        <v>21433.16</v>
      </c>
      <c r="N98" s="60">
        <v>21433.16</v>
      </c>
      <c r="O98" s="60">
        <f t="shared" si="4"/>
        <v>28566.84</v>
      </c>
    </row>
    <row r="99" spans="1:15" x14ac:dyDescent="0.2">
      <c r="A99" s="36" t="s">
        <v>148</v>
      </c>
      <c r="B99" s="36" t="s">
        <v>267</v>
      </c>
      <c r="C99" s="36">
        <v>4</v>
      </c>
      <c r="D99" s="36" t="s">
        <v>149</v>
      </c>
      <c r="E99" s="36">
        <v>1</v>
      </c>
      <c r="F99" s="36">
        <v>3931</v>
      </c>
      <c r="G99" s="36" t="s">
        <v>230</v>
      </c>
      <c r="H99" s="60">
        <v>220000</v>
      </c>
      <c r="I99" s="60">
        <f t="shared" si="3"/>
        <v>-28211.239999999991</v>
      </c>
      <c r="J99" s="60">
        <f>241000-49211.24</f>
        <v>191788.76</v>
      </c>
      <c r="K99" s="60">
        <v>183692.16</v>
      </c>
      <c r="L99" s="60">
        <v>183692.16</v>
      </c>
      <c r="M99" s="60">
        <v>183692.16</v>
      </c>
      <c r="N99" s="60">
        <v>183692.16</v>
      </c>
      <c r="O99" s="60">
        <f t="shared" si="4"/>
        <v>8096.6000000000058</v>
      </c>
    </row>
    <row r="100" spans="1:15" x14ac:dyDescent="0.2">
      <c r="A100" s="36" t="s">
        <v>148</v>
      </c>
      <c r="B100" s="36" t="s">
        <v>267</v>
      </c>
      <c r="C100" s="36">
        <v>4</v>
      </c>
      <c r="D100" s="36" t="s">
        <v>149</v>
      </c>
      <c r="E100" s="36">
        <v>1</v>
      </c>
      <c r="F100" s="36">
        <v>3951</v>
      </c>
      <c r="G100" s="36" t="s">
        <v>258</v>
      </c>
      <c r="H100" s="60">
        <v>0</v>
      </c>
      <c r="I100" s="60">
        <f t="shared" si="3"/>
        <v>2176.8000000000002</v>
      </c>
      <c r="J100" s="60">
        <v>2176.8000000000002</v>
      </c>
      <c r="K100" s="60">
        <v>2176.8000000000002</v>
      </c>
      <c r="L100" s="60">
        <v>2176.8000000000002</v>
      </c>
      <c r="M100" s="60">
        <v>2176.8000000000002</v>
      </c>
      <c r="N100" s="60">
        <v>2176.8000000000002</v>
      </c>
      <c r="O100" s="60">
        <f t="shared" si="4"/>
        <v>0</v>
      </c>
    </row>
    <row r="101" spans="1:15" x14ac:dyDescent="0.2">
      <c r="A101" s="36" t="s">
        <v>148</v>
      </c>
      <c r="B101" s="36" t="s">
        <v>267</v>
      </c>
      <c r="C101" s="36">
        <v>4</v>
      </c>
      <c r="D101" s="36" t="s">
        <v>149</v>
      </c>
      <c r="E101" s="36">
        <v>1</v>
      </c>
      <c r="F101" s="36">
        <v>3961</v>
      </c>
      <c r="G101" s="36" t="s">
        <v>269</v>
      </c>
      <c r="H101" s="60">
        <v>0</v>
      </c>
      <c r="I101" s="60">
        <f t="shared" si="3"/>
        <v>1024.0999999999999</v>
      </c>
      <c r="J101" s="60">
        <v>1024.0999999999999</v>
      </c>
      <c r="K101" s="60">
        <v>917.05</v>
      </c>
      <c r="L101" s="60">
        <v>917.05</v>
      </c>
      <c r="M101" s="60">
        <v>917.05</v>
      </c>
      <c r="N101" s="60">
        <v>917.05</v>
      </c>
      <c r="O101" s="60">
        <f t="shared" si="4"/>
        <v>107.04999999999995</v>
      </c>
    </row>
    <row r="102" spans="1:15" x14ac:dyDescent="0.2">
      <c r="A102" s="36" t="s">
        <v>148</v>
      </c>
      <c r="B102" s="36" t="s">
        <v>267</v>
      </c>
      <c r="C102" s="36">
        <v>4</v>
      </c>
      <c r="D102" s="36" t="s">
        <v>149</v>
      </c>
      <c r="E102" s="36">
        <v>1</v>
      </c>
      <c r="F102" s="36">
        <v>3981</v>
      </c>
      <c r="G102" s="36" t="s">
        <v>231</v>
      </c>
      <c r="H102" s="60">
        <v>201059.95397489585</v>
      </c>
      <c r="I102" s="60">
        <f t="shared" si="3"/>
        <v>-22176.799999999843</v>
      </c>
      <c r="J102" s="60">
        <f>181059.953974896-2176.8</f>
        <v>178883.15397489601</v>
      </c>
      <c r="K102" s="60">
        <v>164340.46</v>
      </c>
      <c r="L102" s="60">
        <v>164340.46</v>
      </c>
      <c r="M102" s="60">
        <v>164340.46</v>
      </c>
      <c r="N102" s="60">
        <v>164340.46</v>
      </c>
      <c r="O102" s="60">
        <f t="shared" si="4"/>
        <v>14542.693974896014</v>
      </c>
    </row>
    <row r="103" spans="1:15" x14ac:dyDescent="0.2">
      <c r="A103" s="36" t="s">
        <v>148</v>
      </c>
      <c r="B103" s="36" t="s">
        <v>267</v>
      </c>
      <c r="C103" s="36">
        <v>4</v>
      </c>
      <c r="D103" s="36" t="s">
        <v>149</v>
      </c>
      <c r="E103" s="36">
        <v>1</v>
      </c>
      <c r="F103" s="36">
        <v>3991</v>
      </c>
      <c r="G103" s="36" t="s">
        <v>97</v>
      </c>
      <c r="H103" s="60">
        <v>35365.599999999999</v>
      </c>
      <c r="I103" s="60">
        <f t="shared" si="3"/>
        <v>256201.89999999994</v>
      </c>
      <c r="J103" s="60">
        <v>291567.49999999994</v>
      </c>
      <c r="K103" s="60">
        <v>248310.26</v>
      </c>
      <c r="L103" s="60">
        <v>248310.26</v>
      </c>
      <c r="M103" s="60">
        <v>248310.26</v>
      </c>
      <c r="N103" s="60">
        <v>248310.26</v>
      </c>
      <c r="O103" s="60">
        <f t="shared" si="4"/>
        <v>43257.239999999932</v>
      </c>
    </row>
    <row r="104" spans="1:15" x14ac:dyDescent="0.2">
      <c r="A104" s="36" t="s">
        <v>148</v>
      </c>
      <c r="B104" s="36" t="s">
        <v>267</v>
      </c>
      <c r="C104" s="36">
        <v>6</v>
      </c>
      <c r="D104" s="36" t="s">
        <v>149</v>
      </c>
      <c r="E104" s="36">
        <v>2</v>
      </c>
      <c r="F104" s="36">
        <v>5111</v>
      </c>
      <c r="G104" s="36" t="s">
        <v>232</v>
      </c>
      <c r="H104" s="60">
        <v>5200</v>
      </c>
      <c r="I104" s="60">
        <f t="shared" si="3"/>
        <v>0</v>
      </c>
      <c r="J104" s="60">
        <v>5200</v>
      </c>
      <c r="K104" s="60">
        <v>0</v>
      </c>
      <c r="L104" s="60">
        <v>0</v>
      </c>
      <c r="M104" s="60">
        <v>0</v>
      </c>
      <c r="N104" s="60">
        <v>0</v>
      </c>
      <c r="O104" s="60">
        <f t="shared" si="4"/>
        <v>5200</v>
      </c>
    </row>
    <row r="105" spans="1:15" x14ac:dyDescent="0.2">
      <c r="A105" s="36" t="s">
        <v>148</v>
      </c>
      <c r="B105" s="36" t="s">
        <v>267</v>
      </c>
      <c r="C105" s="36">
        <v>6</v>
      </c>
      <c r="D105" s="36" t="s">
        <v>149</v>
      </c>
      <c r="E105" s="36">
        <v>2</v>
      </c>
      <c r="F105" s="36">
        <v>5131</v>
      </c>
      <c r="G105" s="36" t="s">
        <v>233</v>
      </c>
      <c r="H105" s="60">
        <v>15912</v>
      </c>
      <c r="I105" s="60">
        <f t="shared" si="3"/>
        <v>0</v>
      </c>
      <c r="J105" s="60">
        <v>15912</v>
      </c>
      <c r="K105" s="60">
        <v>0</v>
      </c>
      <c r="L105" s="60">
        <v>0</v>
      </c>
      <c r="M105" s="60">
        <v>0</v>
      </c>
      <c r="N105" s="60">
        <v>0</v>
      </c>
      <c r="O105" s="60">
        <f t="shared" si="4"/>
        <v>15912</v>
      </c>
    </row>
    <row r="106" spans="1:15" x14ac:dyDescent="0.2">
      <c r="A106" s="36" t="s">
        <v>148</v>
      </c>
      <c r="B106" s="36" t="s">
        <v>267</v>
      </c>
      <c r="C106" s="36">
        <v>6</v>
      </c>
      <c r="D106" s="36" t="s">
        <v>149</v>
      </c>
      <c r="E106" s="36">
        <v>2</v>
      </c>
      <c r="F106" s="36">
        <v>5151</v>
      </c>
      <c r="G106" s="36" t="s">
        <v>234</v>
      </c>
      <c r="H106" s="60">
        <v>196550</v>
      </c>
      <c r="I106" s="60">
        <f t="shared" si="3"/>
        <v>2819692.21</v>
      </c>
      <c r="J106" s="60">
        <v>3016242.21</v>
      </c>
      <c r="K106" s="60">
        <v>3016242.21</v>
      </c>
      <c r="L106" s="60">
        <v>3016242.21</v>
      </c>
      <c r="M106" s="60">
        <v>3016242.21</v>
      </c>
      <c r="N106" s="60">
        <v>3016242.21</v>
      </c>
      <c r="O106" s="60">
        <f t="shared" si="4"/>
        <v>0</v>
      </c>
    </row>
    <row r="107" spans="1:15" x14ac:dyDescent="0.2">
      <c r="A107" s="36" t="s">
        <v>148</v>
      </c>
      <c r="B107" s="36" t="s">
        <v>267</v>
      </c>
      <c r="C107" s="36">
        <v>6</v>
      </c>
      <c r="D107" s="36" t="s">
        <v>149</v>
      </c>
      <c r="E107" s="36">
        <v>2</v>
      </c>
      <c r="F107" s="36">
        <v>5152</v>
      </c>
      <c r="G107" s="36" t="s">
        <v>235</v>
      </c>
      <c r="H107" s="60">
        <v>5000</v>
      </c>
      <c r="I107" s="60">
        <f t="shared" si="3"/>
        <v>0</v>
      </c>
      <c r="J107" s="60">
        <v>5000</v>
      </c>
      <c r="K107" s="60">
        <v>0</v>
      </c>
      <c r="L107" s="60">
        <v>0</v>
      </c>
      <c r="M107" s="60">
        <v>0</v>
      </c>
      <c r="N107" s="60">
        <v>0</v>
      </c>
      <c r="O107" s="60">
        <f t="shared" si="4"/>
        <v>5000</v>
      </c>
    </row>
    <row r="108" spans="1:15" x14ac:dyDescent="0.2">
      <c r="A108" s="36" t="s">
        <v>148</v>
      </c>
      <c r="B108" s="36" t="s">
        <v>267</v>
      </c>
      <c r="C108" s="36">
        <v>6</v>
      </c>
      <c r="D108" s="36" t="s">
        <v>149</v>
      </c>
      <c r="E108" s="36">
        <v>2</v>
      </c>
      <c r="F108" s="36">
        <v>5191</v>
      </c>
      <c r="G108" s="36" t="s">
        <v>236</v>
      </c>
      <c r="H108" s="60">
        <v>3500</v>
      </c>
      <c r="I108" s="60">
        <f t="shared" si="3"/>
        <v>0</v>
      </c>
      <c r="J108" s="60">
        <v>3500</v>
      </c>
      <c r="K108" s="60">
        <v>0</v>
      </c>
      <c r="L108" s="60">
        <v>0</v>
      </c>
      <c r="M108" s="60">
        <v>0</v>
      </c>
      <c r="N108" s="60">
        <v>0</v>
      </c>
      <c r="O108" s="60">
        <f t="shared" si="4"/>
        <v>3500</v>
      </c>
    </row>
    <row r="109" spans="1:15" x14ac:dyDescent="0.2">
      <c r="A109" s="36" t="s">
        <v>148</v>
      </c>
      <c r="B109" s="36" t="s">
        <v>267</v>
      </c>
      <c r="C109" s="36">
        <v>6</v>
      </c>
      <c r="D109" s="36" t="s">
        <v>149</v>
      </c>
      <c r="E109" s="36">
        <v>2</v>
      </c>
      <c r="F109" s="36">
        <v>5192</v>
      </c>
      <c r="G109" s="36" t="s">
        <v>276</v>
      </c>
      <c r="H109" s="60">
        <v>0</v>
      </c>
      <c r="I109" s="60">
        <f t="shared" si="3"/>
        <v>2164.06</v>
      </c>
      <c r="J109" s="60">
        <v>2164.06</v>
      </c>
      <c r="K109" s="60">
        <v>2164.06</v>
      </c>
      <c r="L109" s="60">
        <v>2164.06</v>
      </c>
      <c r="M109" s="60">
        <v>2164.06</v>
      </c>
      <c r="N109" s="60">
        <v>2164.06</v>
      </c>
      <c r="O109" s="60">
        <f t="shared" si="4"/>
        <v>0</v>
      </c>
    </row>
    <row r="110" spans="1:15" x14ac:dyDescent="0.2">
      <c r="A110" s="36" t="s">
        <v>148</v>
      </c>
      <c r="B110" s="36" t="s">
        <v>267</v>
      </c>
      <c r="C110" s="36">
        <v>6</v>
      </c>
      <c r="D110" s="36" t="s">
        <v>149</v>
      </c>
      <c r="E110" s="36">
        <v>2</v>
      </c>
      <c r="F110" s="36">
        <v>5211</v>
      </c>
      <c r="G110" s="36" t="s">
        <v>237</v>
      </c>
      <c r="H110" s="60">
        <v>285000</v>
      </c>
      <c r="I110" s="60">
        <f t="shared" si="3"/>
        <v>-75369</v>
      </c>
      <c r="J110" s="60">
        <v>209631</v>
      </c>
      <c r="K110" s="60">
        <v>61967.199999999997</v>
      </c>
      <c r="L110" s="60">
        <v>61967.199999999997</v>
      </c>
      <c r="M110" s="60">
        <v>61967.199999999997</v>
      </c>
      <c r="N110" s="60">
        <v>61967.199999999997</v>
      </c>
      <c r="O110" s="60">
        <f t="shared" si="4"/>
        <v>147663.79999999999</v>
      </c>
    </row>
    <row r="111" spans="1:15" x14ac:dyDescent="0.2">
      <c r="A111" s="36" t="s">
        <v>148</v>
      </c>
      <c r="B111" s="36" t="s">
        <v>267</v>
      </c>
      <c r="C111" s="36">
        <v>6</v>
      </c>
      <c r="D111" s="36" t="s">
        <v>149</v>
      </c>
      <c r="E111" s="36">
        <v>2</v>
      </c>
      <c r="F111" s="36">
        <v>5291</v>
      </c>
      <c r="G111" s="36" t="s">
        <v>238</v>
      </c>
      <c r="H111" s="60">
        <v>256364.79999999999</v>
      </c>
      <c r="I111" s="60">
        <f t="shared" si="3"/>
        <v>12524682.865599997</v>
      </c>
      <c r="J111" s="60">
        <v>12781047.665599998</v>
      </c>
      <c r="K111" s="60">
        <v>1076712.24</v>
      </c>
      <c r="L111" s="60">
        <v>1076712.24</v>
      </c>
      <c r="M111" s="60">
        <v>1076712.24</v>
      </c>
      <c r="N111" s="60">
        <v>1076712.24</v>
      </c>
      <c r="O111" s="60">
        <f t="shared" si="4"/>
        <v>11704335.425599998</v>
      </c>
    </row>
    <row r="112" spans="1:15" x14ac:dyDescent="0.2">
      <c r="A112" s="36" t="s">
        <v>148</v>
      </c>
      <c r="B112" s="36" t="s">
        <v>267</v>
      </c>
      <c r="C112" s="36">
        <v>6</v>
      </c>
      <c r="D112" s="36" t="s">
        <v>149</v>
      </c>
      <c r="E112" s="36">
        <v>2</v>
      </c>
      <c r="F112" s="36">
        <v>5511</v>
      </c>
      <c r="G112" s="36" t="s">
        <v>257</v>
      </c>
      <c r="H112" s="60">
        <v>0</v>
      </c>
      <c r="I112" s="60">
        <f t="shared" si="3"/>
        <v>75369</v>
      </c>
      <c r="J112" s="60">
        <v>75369</v>
      </c>
      <c r="K112" s="60">
        <v>75369</v>
      </c>
      <c r="L112" s="60">
        <v>75369</v>
      </c>
      <c r="M112" s="60">
        <v>75369</v>
      </c>
      <c r="N112" s="60">
        <v>75369</v>
      </c>
      <c r="O112" s="60">
        <f t="shared" si="4"/>
        <v>0</v>
      </c>
    </row>
    <row r="113" spans="1:15" x14ac:dyDescent="0.2">
      <c r="A113" s="36" t="s">
        <v>148</v>
      </c>
      <c r="B113" s="36" t="s">
        <v>267</v>
      </c>
      <c r="C113" s="36">
        <v>6</v>
      </c>
      <c r="D113" s="36" t="s">
        <v>149</v>
      </c>
      <c r="E113" s="36">
        <v>2</v>
      </c>
      <c r="F113" s="36">
        <v>5641</v>
      </c>
      <c r="G113" s="36" t="s">
        <v>256</v>
      </c>
      <c r="H113" s="60">
        <v>300000</v>
      </c>
      <c r="I113" s="60">
        <f t="shared" si="3"/>
        <v>0</v>
      </c>
      <c r="J113" s="60">
        <v>300000</v>
      </c>
      <c r="K113" s="60">
        <v>0</v>
      </c>
      <c r="L113" s="60">
        <v>0</v>
      </c>
      <c r="M113" s="60">
        <v>0</v>
      </c>
      <c r="N113" s="60">
        <v>0</v>
      </c>
      <c r="O113" s="60">
        <f t="shared" si="4"/>
        <v>300000</v>
      </c>
    </row>
    <row r="114" spans="1:15" x14ac:dyDescent="0.2">
      <c r="A114" s="36" t="s">
        <v>148</v>
      </c>
      <c r="B114" s="36" t="s">
        <v>267</v>
      </c>
      <c r="C114" s="36">
        <v>6</v>
      </c>
      <c r="D114" s="36" t="s">
        <v>149</v>
      </c>
      <c r="E114" s="36">
        <v>2</v>
      </c>
      <c r="F114" s="36">
        <v>5651</v>
      </c>
      <c r="G114" s="36" t="s">
        <v>239</v>
      </c>
      <c r="H114" s="60">
        <v>15000</v>
      </c>
      <c r="I114" s="60">
        <f t="shared" si="3"/>
        <v>0</v>
      </c>
      <c r="J114" s="60">
        <v>15000</v>
      </c>
      <c r="K114" s="60">
        <v>12800</v>
      </c>
      <c r="L114" s="60">
        <v>12800</v>
      </c>
      <c r="M114" s="60">
        <v>12800</v>
      </c>
      <c r="N114" s="60">
        <v>12800</v>
      </c>
      <c r="O114" s="60">
        <f t="shared" si="4"/>
        <v>2200</v>
      </c>
    </row>
    <row r="115" spans="1:15" x14ac:dyDescent="0.2">
      <c r="A115" s="36" t="s">
        <v>148</v>
      </c>
      <c r="B115" s="36" t="s">
        <v>267</v>
      </c>
      <c r="C115" s="36">
        <v>6</v>
      </c>
      <c r="D115" s="36" t="s">
        <v>149</v>
      </c>
      <c r="E115" s="36">
        <v>2</v>
      </c>
      <c r="F115" s="36">
        <v>5671</v>
      </c>
      <c r="G115" s="36" t="s">
        <v>240</v>
      </c>
      <c r="H115" s="60">
        <v>7000</v>
      </c>
      <c r="I115" s="60">
        <f t="shared" si="3"/>
        <v>0</v>
      </c>
      <c r="J115" s="60">
        <v>7000</v>
      </c>
      <c r="K115" s="60">
        <v>1121.04</v>
      </c>
      <c r="L115" s="60">
        <v>1121.04</v>
      </c>
      <c r="M115" s="60">
        <v>1121.04</v>
      </c>
      <c r="N115" s="60">
        <v>1121.04</v>
      </c>
      <c r="O115" s="60">
        <f t="shared" si="4"/>
        <v>5878.96</v>
      </c>
    </row>
    <row r="116" spans="1:15" x14ac:dyDescent="0.2">
      <c r="A116" s="36" t="s">
        <v>148</v>
      </c>
      <c r="B116" s="36" t="s">
        <v>267</v>
      </c>
      <c r="C116" s="36">
        <v>6</v>
      </c>
      <c r="D116" s="36" t="s">
        <v>149</v>
      </c>
      <c r="E116" s="36">
        <v>2</v>
      </c>
      <c r="F116" s="36">
        <v>5911</v>
      </c>
      <c r="G116" s="36" t="s">
        <v>242</v>
      </c>
      <c r="H116" s="60">
        <v>49000</v>
      </c>
      <c r="I116" s="60">
        <f t="shared" si="3"/>
        <v>920532.44000000006</v>
      </c>
      <c r="J116" s="60">
        <v>969532.44000000006</v>
      </c>
      <c r="K116" s="60">
        <v>969532.44000000006</v>
      </c>
      <c r="L116" s="60">
        <v>969532.44000000006</v>
      </c>
      <c r="M116" s="60">
        <v>969532.44000000006</v>
      </c>
      <c r="N116" s="60">
        <v>969532.44000000006</v>
      </c>
      <c r="O116" s="60">
        <f t="shared" si="4"/>
        <v>0</v>
      </c>
    </row>
    <row r="117" spans="1:15" x14ac:dyDescent="0.2">
      <c r="A117" s="36" t="s">
        <v>148</v>
      </c>
      <c r="B117" s="36" t="s">
        <v>267</v>
      </c>
      <c r="C117" s="36">
        <v>6</v>
      </c>
      <c r="D117" s="36" t="s">
        <v>149</v>
      </c>
      <c r="E117" s="36">
        <v>2</v>
      </c>
      <c r="F117" s="36">
        <v>5921</v>
      </c>
      <c r="G117" s="36" t="s">
        <v>243</v>
      </c>
      <c r="H117" s="60">
        <v>12729.6</v>
      </c>
      <c r="I117" s="60">
        <f t="shared" si="3"/>
        <v>0</v>
      </c>
      <c r="J117" s="60">
        <v>12729.6</v>
      </c>
      <c r="K117" s="60">
        <v>0</v>
      </c>
      <c r="L117" s="60">
        <v>0</v>
      </c>
      <c r="M117" s="60">
        <v>0</v>
      </c>
      <c r="N117" s="60">
        <v>0</v>
      </c>
      <c r="O117" s="60">
        <f t="shared" si="4"/>
        <v>12729.6</v>
      </c>
    </row>
    <row r="118" spans="1:15" x14ac:dyDescent="0.2">
      <c r="A118" s="36" t="s">
        <v>148</v>
      </c>
      <c r="B118" s="36" t="s">
        <v>267</v>
      </c>
      <c r="C118" s="36">
        <v>6</v>
      </c>
      <c r="D118" s="36" t="s">
        <v>149</v>
      </c>
      <c r="E118" s="36">
        <v>2</v>
      </c>
      <c r="F118" s="36">
        <v>5931</v>
      </c>
      <c r="G118" s="36" t="s">
        <v>244</v>
      </c>
      <c r="H118" s="60">
        <v>8274.24</v>
      </c>
      <c r="I118" s="60">
        <f t="shared" si="3"/>
        <v>0</v>
      </c>
      <c r="J118" s="60">
        <v>8274.24</v>
      </c>
      <c r="K118" s="60">
        <v>0</v>
      </c>
      <c r="L118" s="60">
        <v>0</v>
      </c>
      <c r="M118" s="60">
        <v>0</v>
      </c>
      <c r="N118" s="60">
        <v>0</v>
      </c>
      <c r="O118" s="60">
        <f t="shared" si="4"/>
        <v>8274.24</v>
      </c>
    </row>
    <row r="119" spans="1:15" x14ac:dyDescent="0.2">
      <c r="A119" s="36" t="s">
        <v>148</v>
      </c>
      <c r="B119" s="36" t="s">
        <v>267</v>
      </c>
      <c r="C119" s="36">
        <v>6</v>
      </c>
      <c r="D119" s="36" t="s">
        <v>149</v>
      </c>
      <c r="E119" s="36">
        <v>2</v>
      </c>
      <c r="F119" s="36">
        <v>5941</v>
      </c>
      <c r="G119" s="36" t="s">
        <v>245</v>
      </c>
      <c r="H119" s="60">
        <v>30000</v>
      </c>
      <c r="I119" s="60">
        <f t="shared" si="3"/>
        <v>0</v>
      </c>
      <c r="J119" s="60">
        <v>30000</v>
      </c>
      <c r="K119" s="60">
        <v>24261.93</v>
      </c>
      <c r="L119" s="60">
        <v>24261.93</v>
      </c>
      <c r="M119" s="60">
        <v>24261.93</v>
      </c>
      <c r="N119" s="60">
        <v>24261.93</v>
      </c>
      <c r="O119" s="60">
        <f t="shared" si="4"/>
        <v>5738.07</v>
      </c>
    </row>
    <row r="120" spans="1:15" x14ac:dyDescent="0.2">
      <c r="A120" s="36" t="s">
        <v>148</v>
      </c>
      <c r="B120" s="36" t="s">
        <v>267</v>
      </c>
      <c r="C120" s="36">
        <v>6</v>
      </c>
      <c r="D120" s="36" t="s">
        <v>149</v>
      </c>
      <c r="E120" s="36">
        <v>2</v>
      </c>
      <c r="F120" s="36">
        <v>5971</v>
      </c>
      <c r="G120" s="36" t="s">
        <v>246</v>
      </c>
      <c r="H120" s="60">
        <v>70880</v>
      </c>
      <c r="I120" s="60">
        <f t="shared" si="3"/>
        <v>378993.46</v>
      </c>
      <c r="J120" s="60">
        <v>449873.46</v>
      </c>
      <c r="K120" s="60">
        <v>449873.46</v>
      </c>
      <c r="L120" s="60">
        <v>449873.46</v>
      </c>
      <c r="M120" s="60">
        <v>449873.46</v>
      </c>
      <c r="N120" s="60">
        <v>449873.46</v>
      </c>
      <c r="O120" s="60">
        <f t="shared" si="4"/>
        <v>0</v>
      </c>
    </row>
    <row r="121" spans="1:15" x14ac:dyDescent="0.2">
      <c r="A121" s="36" t="s">
        <v>148</v>
      </c>
      <c r="B121" s="36" t="s">
        <v>267</v>
      </c>
      <c r="C121" s="36">
        <v>4</v>
      </c>
      <c r="D121" s="36" t="s">
        <v>149</v>
      </c>
      <c r="E121" s="36">
        <v>2</v>
      </c>
      <c r="F121" s="36">
        <v>6291</v>
      </c>
      <c r="G121" s="36" t="s">
        <v>264</v>
      </c>
      <c r="H121" s="60">
        <v>0</v>
      </c>
      <c r="I121" s="60">
        <f t="shared" si="3"/>
        <v>3839044.41</v>
      </c>
      <c r="J121" s="60">
        <v>3839044.41</v>
      </c>
      <c r="K121" s="60">
        <v>3477964.78</v>
      </c>
      <c r="L121" s="60">
        <v>3477964.78</v>
      </c>
      <c r="M121" s="60">
        <v>3477964.78</v>
      </c>
      <c r="N121" s="60">
        <v>3477964.78</v>
      </c>
      <c r="O121" s="60">
        <f t="shared" si="4"/>
        <v>361079.63000000035</v>
      </c>
    </row>
    <row r="122" spans="1:15" x14ac:dyDescent="0.2">
      <c r="A122" s="36" t="s">
        <v>148</v>
      </c>
      <c r="B122" s="36" t="s">
        <v>267</v>
      </c>
      <c r="C122" s="36">
        <v>6</v>
      </c>
      <c r="D122" s="36" t="s">
        <v>241</v>
      </c>
      <c r="E122" s="36">
        <v>1</v>
      </c>
      <c r="F122" s="36">
        <v>1131</v>
      </c>
      <c r="G122" s="36" t="s">
        <v>150</v>
      </c>
      <c r="H122" s="60">
        <v>577846.05465600011</v>
      </c>
      <c r="I122" s="60">
        <f t="shared" ref="I122:I140" si="5">+J122-H122</f>
        <v>-53200.880000000121</v>
      </c>
      <c r="J122" s="60">
        <f>577846.054656-53200.88</f>
        <v>524645.17465599999</v>
      </c>
      <c r="K122" s="60">
        <v>524645.17000000004</v>
      </c>
      <c r="L122" s="60">
        <v>524645.17000000004</v>
      </c>
      <c r="M122" s="60">
        <v>524645.17000000004</v>
      </c>
      <c r="N122" s="60">
        <v>524645.17000000004</v>
      </c>
      <c r="O122" s="60">
        <f t="shared" si="4"/>
        <v>4.6559999464079738E-3</v>
      </c>
    </row>
    <row r="123" spans="1:15" x14ac:dyDescent="0.2">
      <c r="A123" s="36" t="s">
        <v>148</v>
      </c>
      <c r="B123" s="36" t="s">
        <v>267</v>
      </c>
      <c r="C123" s="36">
        <v>6</v>
      </c>
      <c r="D123" s="36" t="s">
        <v>241</v>
      </c>
      <c r="E123" s="36">
        <v>1</v>
      </c>
      <c r="F123" s="36">
        <v>1221</v>
      </c>
      <c r="G123" s="36" t="s">
        <v>151</v>
      </c>
      <c r="H123" s="60">
        <v>198852.4455424</v>
      </c>
      <c r="I123" s="60">
        <f t="shared" si="5"/>
        <v>79667.37</v>
      </c>
      <c r="J123" s="60">
        <f>198852.4455424+79667.37</f>
        <v>278519.8155424</v>
      </c>
      <c r="K123" s="60">
        <v>278519.82</v>
      </c>
      <c r="L123" s="60">
        <v>278519.82</v>
      </c>
      <c r="M123" s="60">
        <v>278519.82</v>
      </c>
      <c r="N123" s="60">
        <v>278519.82</v>
      </c>
      <c r="O123" s="60">
        <f t="shared" si="4"/>
        <v>-4.4576000072993338E-3</v>
      </c>
    </row>
    <row r="124" spans="1:15" x14ac:dyDescent="0.2">
      <c r="A124" s="36" t="s">
        <v>148</v>
      </c>
      <c r="B124" s="36" t="s">
        <v>267</v>
      </c>
      <c r="C124" s="36">
        <v>6</v>
      </c>
      <c r="D124" s="36" t="s">
        <v>241</v>
      </c>
      <c r="E124" s="36">
        <v>1</v>
      </c>
      <c r="F124" s="36">
        <v>1321</v>
      </c>
      <c r="G124" s="36" t="s">
        <v>152</v>
      </c>
      <c r="H124" s="60">
        <v>18720</v>
      </c>
      <c r="I124" s="60">
        <f t="shared" si="5"/>
        <v>-3415.5</v>
      </c>
      <c r="J124" s="60">
        <f>18720-3415.5</f>
        <v>15304.5</v>
      </c>
      <c r="K124" s="60">
        <v>13533.66</v>
      </c>
      <c r="L124" s="60">
        <v>13533.66</v>
      </c>
      <c r="M124" s="60">
        <v>13533.66</v>
      </c>
      <c r="N124" s="60">
        <v>13533.66</v>
      </c>
      <c r="O124" s="60">
        <f t="shared" si="4"/>
        <v>1770.8400000000001</v>
      </c>
    </row>
    <row r="125" spans="1:15" x14ac:dyDescent="0.2">
      <c r="A125" s="36" t="s">
        <v>148</v>
      </c>
      <c r="B125" s="36" t="s">
        <v>267</v>
      </c>
      <c r="C125" s="36">
        <v>6</v>
      </c>
      <c r="D125" s="36" t="s">
        <v>241</v>
      </c>
      <c r="E125" s="36">
        <v>1</v>
      </c>
      <c r="F125" s="36">
        <v>1323</v>
      </c>
      <c r="G125" s="36" t="s">
        <v>153</v>
      </c>
      <c r="H125" s="60">
        <v>57953.727855235993</v>
      </c>
      <c r="I125" s="60">
        <f t="shared" si="5"/>
        <v>-23050.989999999991</v>
      </c>
      <c r="J125" s="60">
        <f>57953.727855236-23050.99</f>
        <v>34902.737855236002</v>
      </c>
      <c r="K125" s="60">
        <v>34902.74</v>
      </c>
      <c r="L125" s="60">
        <v>34902.74</v>
      </c>
      <c r="M125" s="60">
        <v>34902.74</v>
      </c>
      <c r="N125" s="60">
        <v>34902.74</v>
      </c>
      <c r="O125" s="60">
        <f t="shared" si="4"/>
        <v>-2.1447639956022613E-3</v>
      </c>
    </row>
    <row r="126" spans="1:15" x14ac:dyDescent="0.2">
      <c r="A126" s="36" t="s">
        <v>148</v>
      </c>
      <c r="B126" s="36" t="s">
        <v>267</v>
      </c>
      <c r="C126" s="36">
        <v>6</v>
      </c>
      <c r="D126" s="36" t="s">
        <v>241</v>
      </c>
      <c r="E126" s="36">
        <v>1</v>
      </c>
      <c r="F126" s="36">
        <v>1342</v>
      </c>
      <c r="G126" s="36" t="s">
        <v>154</v>
      </c>
      <c r="H126" s="60">
        <v>0</v>
      </c>
      <c r="I126" s="60">
        <f t="shared" si="5"/>
        <v>6314.81</v>
      </c>
      <c r="J126" s="60">
        <v>6314.81</v>
      </c>
      <c r="K126" s="60">
        <v>6314.81</v>
      </c>
      <c r="L126" s="60">
        <v>6314.81</v>
      </c>
      <c r="M126" s="60">
        <v>6314.81</v>
      </c>
      <c r="N126" s="60">
        <v>6314.81</v>
      </c>
      <c r="O126" s="60">
        <f t="shared" si="4"/>
        <v>0</v>
      </c>
    </row>
    <row r="127" spans="1:15" x14ac:dyDescent="0.2">
      <c r="A127" s="36" t="s">
        <v>148</v>
      </c>
      <c r="B127" s="36" t="s">
        <v>267</v>
      </c>
      <c r="C127" s="36">
        <v>6</v>
      </c>
      <c r="D127" s="36" t="s">
        <v>241</v>
      </c>
      <c r="E127" s="36">
        <v>1</v>
      </c>
      <c r="F127" s="36">
        <v>1413</v>
      </c>
      <c r="G127" s="36" t="s">
        <v>155</v>
      </c>
      <c r="H127" s="60">
        <v>239780.38240000003</v>
      </c>
      <c r="I127" s="60">
        <f t="shared" si="5"/>
        <v>-6314.8100000000268</v>
      </c>
      <c r="J127" s="60">
        <f>239780.3824-6314.81</f>
        <v>233465.5724</v>
      </c>
      <c r="K127" s="60">
        <v>129918.49</v>
      </c>
      <c r="L127" s="60">
        <v>129918.49</v>
      </c>
      <c r="M127" s="60">
        <v>129918.49</v>
      </c>
      <c r="N127" s="60">
        <v>129918.49</v>
      </c>
      <c r="O127" s="60">
        <f t="shared" si="4"/>
        <v>103547.0824</v>
      </c>
    </row>
    <row r="128" spans="1:15" x14ac:dyDescent="0.2">
      <c r="A128" s="36" t="s">
        <v>148</v>
      </c>
      <c r="B128" s="36" t="s">
        <v>267</v>
      </c>
      <c r="C128" s="36">
        <v>6</v>
      </c>
      <c r="D128" s="36" t="s">
        <v>241</v>
      </c>
      <c r="E128" s="36">
        <v>1</v>
      </c>
      <c r="F128" s="36">
        <v>1421</v>
      </c>
      <c r="G128" s="36" t="s">
        <v>156</v>
      </c>
      <c r="H128" s="60">
        <v>186111.60880000002</v>
      </c>
      <c r="I128" s="60">
        <f t="shared" si="5"/>
        <v>0</v>
      </c>
      <c r="J128" s="60">
        <v>186111.60880000002</v>
      </c>
      <c r="K128" s="60">
        <v>44989.1</v>
      </c>
      <c r="L128" s="60">
        <v>44989.1</v>
      </c>
      <c r="M128" s="60">
        <v>44989.1</v>
      </c>
      <c r="N128" s="60">
        <v>44989.1</v>
      </c>
      <c r="O128" s="60">
        <f t="shared" si="4"/>
        <v>141122.50880000001</v>
      </c>
    </row>
    <row r="129" spans="1:15" x14ac:dyDescent="0.2">
      <c r="A129" s="36" t="s">
        <v>148</v>
      </c>
      <c r="B129" s="36" t="s">
        <v>267</v>
      </c>
      <c r="C129" s="36">
        <v>6</v>
      </c>
      <c r="D129" s="36" t="s">
        <v>241</v>
      </c>
      <c r="E129" s="36">
        <v>1</v>
      </c>
      <c r="F129" s="36">
        <v>1431</v>
      </c>
      <c r="G129" s="36" t="s">
        <v>157</v>
      </c>
      <c r="H129" s="60">
        <v>61714.067999999999</v>
      </c>
      <c r="I129" s="60">
        <f t="shared" si="5"/>
        <v>0</v>
      </c>
      <c r="J129" s="60">
        <v>61714.067999999999</v>
      </c>
      <c r="K129" s="60">
        <v>34667.440000000002</v>
      </c>
      <c r="L129" s="60">
        <v>34667.440000000002</v>
      </c>
      <c r="M129" s="60">
        <v>34667.440000000002</v>
      </c>
      <c r="N129" s="60">
        <v>34667.440000000002</v>
      </c>
      <c r="O129" s="60">
        <f t="shared" si="4"/>
        <v>27046.627999999997</v>
      </c>
    </row>
    <row r="130" spans="1:15" x14ac:dyDescent="0.2">
      <c r="A130" s="36" t="s">
        <v>148</v>
      </c>
      <c r="B130" s="36" t="s">
        <v>267</v>
      </c>
      <c r="C130" s="36">
        <v>6</v>
      </c>
      <c r="D130" s="36" t="s">
        <v>241</v>
      </c>
      <c r="E130" s="36">
        <v>1</v>
      </c>
      <c r="F130" s="36">
        <v>1511</v>
      </c>
      <c r="G130" s="36" t="s">
        <v>158</v>
      </c>
      <c r="H130" s="60">
        <v>46227.684372480006</v>
      </c>
      <c r="I130" s="60">
        <f t="shared" si="5"/>
        <v>0</v>
      </c>
      <c r="J130" s="60">
        <v>46227.684372480006</v>
      </c>
      <c r="K130" s="60">
        <v>38702.400000000001</v>
      </c>
      <c r="L130" s="60">
        <v>38702.400000000001</v>
      </c>
      <c r="M130" s="60">
        <v>38702.400000000001</v>
      </c>
      <c r="N130" s="60">
        <v>38702.400000000001</v>
      </c>
      <c r="O130" s="60">
        <f t="shared" si="4"/>
        <v>7525.2843724800041</v>
      </c>
    </row>
    <row r="131" spans="1:15" x14ac:dyDescent="0.2">
      <c r="A131" s="36" t="s">
        <v>148</v>
      </c>
      <c r="B131" s="36" t="s">
        <v>267</v>
      </c>
      <c r="C131" s="36">
        <v>6</v>
      </c>
      <c r="D131" s="36" t="s">
        <v>241</v>
      </c>
      <c r="E131" s="36">
        <v>1</v>
      </c>
      <c r="F131" s="36">
        <v>1522</v>
      </c>
      <c r="G131" s="36" t="s">
        <v>159</v>
      </c>
      <c r="H131" s="60">
        <v>60000</v>
      </c>
      <c r="I131" s="60">
        <f t="shared" si="5"/>
        <v>0</v>
      </c>
      <c r="J131" s="60">
        <v>60000</v>
      </c>
      <c r="K131" s="60">
        <v>34577.279999999999</v>
      </c>
      <c r="L131" s="60">
        <v>34577.279999999999</v>
      </c>
      <c r="M131" s="60">
        <v>34577.279999999999</v>
      </c>
      <c r="N131" s="60">
        <v>34577.279999999999</v>
      </c>
      <c r="O131" s="60">
        <f t="shared" si="4"/>
        <v>25422.720000000001</v>
      </c>
    </row>
    <row r="132" spans="1:15" x14ac:dyDescent="0.2">
      <c r="A132" s="36" t="s">
        <v>148</v>
      </c>
      <c r="B132" s="36" t="s">
        <v>267</v>
      </c>
      <c r="C132" s="36">
        <v>6</v>
      </c>
      <c r="D132" s="36" t="s">
        <v>241</v>
      </c>
      <c r="E132" s="36">
        <v>1</v>
      </c>
      <c r="F132" s="36">
        <v>1591</v>
      </c>
      <c r="G132" s="36" t="s">
        <v>161</v>
      </c>
      <c r="H132" s="60">
        <v>57345</v>
      </c>
      <c r="I132" s="60">
        <f t="shared" si="5"/>
        <v>0</v>
      </c>
      <c r="J132" s="60">
        <v>57345</v>
      </c>
      <c r="K132" s="60">
        <v>38621</v>
      </c>
      <c r="L132" s="60">
        <v>38621</v>
      </c>
      <c r="M132" s="60">
        <v>38621</v>
      </c>
      <c r="N132" s="60">
        <v>38621</v>
      </c>
      <c r="O132" s="60">
        <f t="shared" si="4"/>
        <v>18724</v>
      </c>
    </row>
    <row r="133" spans="1:15" x14ac:dyDescent="0.2">
      <c r="A133" s="36" t="s">
        <v>148</v>
      </c>
      <c r="B133" s="36" t="s">
        <v>267</v>
      </c>
      <c r="C133" s="36">
        <v>6</v>
      </c>
      <c r="D133" s="36" t="s">
        <v>241</v>
      </c>
      <c r="E133" s="36">
        <v>1</v>
      </c>
      <c r="F133" s="36">
        <v>1711</v>
      </c>
      <c r="G133" s="36" t="s">
        <v>162</v>
      </c>
      <c r="H133" s="60">
        <v>115569.21093119997</v>
      </c>
      <c r="I133" s="60">
        <f t="shared" si="5"/>
        <v>0</v>
      </c>
      <c r="J133" s="60">
        <v>115569.21093119997</v>
      </c>
      <c r="K133" s="60">
        <v>94485.02</v>
      </c>
      <c r="L133" s="60">
        <v>94485.02</v>
      </c>
      <c r="M133" s="60">
        <v>94485.02</v>
      </c>
      <c r="N133" s="60">
        <v>94485.02</v>
      </c>
      <c r="O133" s="60">
        <f t="shared" ref="O133:O163" si="6">+J133-L133</f>
        <v>21084.190931199963</v>
      </c>
    </row>
    <row r="134" spans="1:15" x14ac:dyDescent="0.2">
      <c r="A134" s="36" t="s">
        <v>148</v>
      </c>
      <c r="B134" s="36" t="s">
        <v>267</v>
      </c>
      <c r="C134" s="36">
        <v>4</v>
      </c>
      <c r="D134" s="36" t="s">
        <v>241</v>
      </c>
      <c r="E134" s="36">
        <v>1</v>
      </c>
      <c r="F134" s="36">
        <v>2111</v>
      </c>
      <c r="G134" s="36" t="s">
        <v>163</v>
      </c>
      <c r="H134" s="60">
        <v>97920</v>
      </c>
      <c r="I134" s="60">
        <f t="shared" si="5"/>
        <v>11957.699999999997</v>
      </c>
      <c r="J134" s="60">
        <f>108120+1757.7</f>
        <v>109877.7</v>
      </c>
      <c r="K134" s="60">
        <v>109877.7</v>
      </c>
      <c r="L134" s="60">
        <v>109877.7</v>
      </c>
      <c r="M134" s="60">
        <v>109877.7</v>
      </c>
      <c r="N134" s="60">
        <v>109877.7</v>
      </c>
      <c r="O134" s="60">
        <f t="shared" si="6"/>
        <v>0</v>
      </c>
    </row>
    <row r="135" spans="1:15" x14ac:dyDescent="0.2">
      <c r="A135" s="36" t="s">
        <v>148</v>
      </c>
      <c r="B135" s="36" t="s">
        <v>267</v>
      </c>
      <c r="C135" s="36">
        <v>4</v>
      </c>
      <c r="D135" s="36" t="s">
        <v>241</v>
      </c>
      <c r="E135" s="36">
        <v>1</v>
      </c>
      <c r="F135" s="36">
        <v>2121</v>
      </c>
      <c r="G135" s="36" t="s">
        <v>164</v>
      </c>
      <c r="H135" s="60">
        <v>5355</v>
      </c>
      <c r="I135" s="60">
        <f t="shared" si="5"/>
        <v>3299.8999999999996</v>
      </c>
      <c r="J135" s="60">
        <f>10412.6-1757.7</f>
        <v>8654.9</v>
      </c>
      <c r="K135" s="60">
        <v>2442.0300000000002</v>
      </c>
      <c r="L135" s="60">
        <v>2442.0300000000002</v>
      </c>
      <c r="M135" s="60">
        <v>2442.0300000000002</v>
      </c>
      <c r="N135" s="60">
        <v>2442.0300000000002</v>
      </c>
      <c r="O135" s="60">
        <f t="shared" si="6"/>
        <v>6212.869999999999</v>
      </c>
    </row>
    <row r="136" spans="1:15" x14ac:dyDescent="0.2">
      <c r="A136" s="36" t="s">
        <v>148</v>
      </c>
      <c r="B136" s="36" t="s">
        <v>267</v>
      </c>
      <c r="C136" s="36">
        <v>4</v>
      </c>
      <c r="D136" s="36" t="s">
        <v>241</v>
      </c>
      <c r="E136" s="36">
        <v>1</v>
      </c>
      <c r="F136" s="36">
        <v>2151</v>
      </c>
      <c r="G136" s="36" t="s">
        <v>165</v>
      </c>
      <c r="H136" s="60">
        <v>20483</v>
      </c>
      <c r="I136" s="60">
        <f t="shared" si="5"/>
        <v>-5057.6000000000004</v>
      </c>
      <c r="J136" s="60">
        <v>15425.4</v>
      </c>
      <c r="K136" s="60">
        <v>5283</v>
      </c>
      <c r="L136" s="60">
        <v>5283</v>
      </c>
      <c r="M136" s="60">
        <v>5283</v>
      </c>
      <c r="N136" s="60">
        <v>5283</v>
      </c>
      <c r="O136" s="60">
        <f t="shared" si="6"/>
        <v>10142.4</v>
      </c>
    </row>
    <row r="137" spans="1:15" x14ac:dyDescent="0.2">
      <c r="A137" s="36" t="s">
        <v>148</v>
      </c>
      <c r="B137" s="36" t="s">
        <v>267</v>
      </c>
      <c r="C137" s="36">
        <v>4</v>
      </c>
      <c r="D137" s="36" t="s">
        <v>241</v>
      </c>
      <c r="E137" s="36">
        <v>1</v>
      </c>
      <c r="F137" s="36">
        <v>2171</v>
      </c>
      <c r="G137" s="36" t="s">
        <v>167</v>
      </c>
      <c r="H137" s="60">
        <v>1020</v>
      </c>
      <c r="I137" s="60">
        <f t="shared" si="5"/>
        <v>0</v>
      </c>
      <c r="J137" s="60">
        <v>1020</v>
      </c>
      <c r="K137" s="60">
        <v>191.2</v>
      </c>
      <c r="L137" s="60">
        <v>191.2</v>
      </c>
      <c r="M137" s="60">
        <v>191.2</v>
      </c>
      <c r="N137" s="60">
        <v>191.2</v>
      </c>
      <c r="O137" s="60">
        <f t="shared" si="6"/>
        <v>828.8</v>
      </c>
    </row>
    <row r="138" spans="1:15" x14ac:dyDescent="0.2">
      <c r="A138" s="36" t="s">
        <v>148</v>
      </c>
      <c r="B138" s="36" t="s">
        <v>267</v>
      </c>
      <c r="C138" s="36">
        <v>4</v>
      </c>
      <c r="D138" s="36" t="s">
        <v>241</v>
      </c>
      <c r="E138" s="36">
        <v>1</v>
      </c>
      <c r="F138" s="36">
        <v>2182</v>
      </c>
      <c r="G138" s="36" t="s">
        <v>247</v>
      </c>
      <c r="H138" s="60">
        <v>1020</v>
      </c>
      <c r="I138" s="60">
        <f t="shared" si="5"/>
        <v>0</v>
      </c>
      <c r="J138" s="60">
        <v>1020</v>
      </c>
      <c r="K138" s="60">
        <v>0</v>
      </c>
      <c r="L138" s="60">
        <v>0</v>
      </c>
      <c r="M138" s="60">
        <v>0</v>
      </c>
      <c r="N138" s="60">
        <v>0</v>
      </c>
      <c r="O138" s="60">
        <f t="shared" si="6"/>
        <v>1020</v>
      </c>
    </row>
    <row r="139" spans="1:15" x14ac:dyDescent="0.2">
      <c r="A139" s="36" t="s">
        <v>148</v>
      </c>
      <c r="B139" s="36" t="s">
        <v>267</v>
      </c>
      <c r="C139" s="36">
        <v>4</v>
      </c>
      <c r="D139" s="36" t="s">
        <v>241</v>
      </c>
      <c r="E139" s="36">
        <v>1</v>
      </c>
      <c r="F139" s="36">
        <v>2331</v>
      </c>
      <c r="G139" s="36" t="s">
        <v>170</v>
      </c>
      <c r="H139" s="60">
        <v>3375.34</v>
      </c>
      <c r="I139" s="60">
        <f t="shared" si="5"/>
        <v>0</v>
      </c>
      <c r="J139" s="60">
        <v>3375.34</v>
      </c>
      <c r="K139" s="60">
        <v>1800</v>
      </c>
      <c r="L139" s="60">
        <v>1800</v>
      </c>
      <c r="M139" s="60">
        <v>1800</v>
      </c>
      <c r="N139" s="60">
        <v>1800</v>
      </c>
      <c r="O139" s="60">
        <f t="shared" si="6"/>
        <v>1575.3400000000001</v>
      </c>
    </row>
    <row r="140" spans="1:15" x14ac:dyDescent="0.2">
      <c r="A140" s="36" t="s">
        <v>148</v>
      </c>
      <c r="B140" s="36" t="s">
        <v>267</v>
      </c>
      <c r="C140" s="36">
        <v>4</v>
      </c>
      <c r="D140" s="36" t="s">
        <v>241</v>
      </c>
      <c r="E140" s="36">
        <v>1</v>
      </c>
      <c r="F140" s="36">
        <v>2531</v>
      </c>
      <c r="G140" s="36" t="s">
        <v>175</v>
      </c>
      <c r="H140" s="60">
        <v>2128.34</v>
      </c>
      <c r="I140" s="60">
        <f t="shared" si="5"/>
        <v>0</v>
      </c>
      <c r="J140" s="60">
        <v>2128.34</v>
      </c>
      <c r="K140" s="60">
        <v>451.97</v>
      </c>
      <c r="L140" s="60">
        <v>451.97</v>
      </c>
      <c r="M140" s="60">
        <v>451.97</v>
      </c>
      <c r="N140" s="60">
        <v>451.97</v>
      </c>
      <c r="O140" s="60">
        <f t="shared" si="6"/>
        <v>1676.3700000000001</v>
      </c>
    </row>
    <row r="141" spans="1:15" x14ac:dyDescent="0.2">
      <c r="A141" s="36" t="s">
        <v>148</v>
      </c>
      <c r="B141" s="36" t="s">
        <v>267</v>
      </c>
      <c r="C141" s="36">
        <v>4</v>
      </c>
      <c r="D141" s="36" t="s">
        <v>241</v>
      </c>
      <c r="E141" s="36">
        <v>1</v>
      </c>
      <c r="F141" s="36">
        <v>2711</v>
      </c>
      <c r="G141" s="36" t="s">
        <v>177</v>
      </c>
      <c r="H141" s="60">
        <v>10200</v>
      </c>
      <c r="I141" s="60">
        <f t="shared" ref="I141:I161" si="7">+J141-H141</f>
        <v>-10200</v>
      </c>
      <c r="J141" s="60">
        <v>0</v>
      </c>
      <c r="K141" s="60">
        <v>0</v>
      </c>
      <c r="L141" s="60">
        <v>0</v>
      </c>
      <c r="M141" s="60">
        <v>0</v>
      </c>
      <c r="N141" s="60">
        <v>0</v>
      </c>
      <c r="O141" s="60">
        <f t="shared" si="6"/>
        <v>0</v>
      </c>
    </row>
    <row r="142" spans="1:15" x14ac:dyDescent="0.2">
      <c r="A142" s="36" t="s">
        <v>148</v>
      </c>
      <c r="B142" s="36" t="s">
        <v>267</v>
      </c>
      <c r="C142" s="36">
        <v>4</v>
      </c>
      <c r="D142" s="36" t="s">
        <v>241</v>
      </c>
      <c r="E142" s="36">
        <v>1</v>
      </c>
      <c r="F142" s="36">
        <v>2931</v>
      </c>
      <c r="G142" s="36" t="s">
        <v>248</v>
      </c>
      <c r="H142" s="60">
        <v>1785</v>
      </c>
      <c r="I142" s="60">
        <f t="shared" si="7"/>
        <v>0</v>
      </c>
      <c r="J142" s="60">
        <v>1785</v>
      </c>
      <c r="K142" s="60">
        <v>0</v>
      </c>
      <c r="L142" s="60">
        <v>0</v>
      </c>
      <c r="M142" s="60">
        <v>0</v>
      </c>
      <c r="N142" s="60">
        <v>0</v>
      </c>
      <c r="O142" s="60">
        <f t="shared" si="6"/>
        <v>1785</v>
      </c>
    </row>
    <row r="143" spans="1:15" x14ac:dyDescent="0.2">
      <c r="A143" s="36" t="s">
        <v>148</v>
      </c>
      <c r="B143" s="36" t="s">
        <v>267</v>
      </c>
      <c r="C143" s="36">
        <v>4</v>
      </c>
      <c r="D143" s="36" t="s">
        <v>241</v>
      </c>
      <c r="E143" s="36">
        <v>1</v>
      </c>
      <c r="F143" s="36">
        <v>2941</v>
      </c>
      <c r="G143" s="36" t="s">
        <v>179</v>
      </c>
      <c r="H143" s="60">
        <v>7140</v>
      </c>
      <c r="I143" s="60">
        <f t="shared" si="7"/>
        <v>0</v>
      </c>
      <c r="J143" s="60">
        <v>7140</v>
      </c>
      <c r="K143" s="60">
        <v>0</v>
      </c>
      <c r="L143" s="60">
        <v>0</v>
      </c>
      <c r="M143" s="60">
        <v>0</v>
      </c>
      <c r="N143" s="60">
        <v>0</v>
      </c>
      <c r="O143" s="60">
        <f t="shared" si="6"/>
        <v>7140</v>
      </c>
    </row>
    <row r="144" spans="1:15" x14ac:dyDescent="0.2">
      <c r="A144" s="36" t="s">
        <v>148</v>
      </c>
      <c r="B144" s="36" t="s">
        <v>267</v>
      </c>
      <c r="C144" s="36">
        <v>6</v>
      </c>
      <c r="D144" s="36" t="s">
        <v>241</v>
      </c>
      <c r="E144" s="36">
        <v>1</v>
      </c>
      <c r="F144" s="36">
        <v>3111</v>
      </c>
      <c r="G144" s="36" t="s">
        <v>181</v>
      </c>
      <c r="H144" s="60">
        <v>180000</v>
      </c>
      <c r="I144" s="60">
        <f t="shared" si="7"/>
        <v>0</v>
      </c>
      <c r="J144" s="60">
        <v>180000</v>
      </c>
      <c r="K144" s="60">
        <v>65761.59</v>
      </c>
      <c r="L144" s="60">
        <v>65761.59</v>
      </c>
      <c r="M144" s="60">
        <v>65761.59</v>
      </c>
      <c r="N144" s="60">
        <f>65761.59-4042.07</f>
        <v>61719.519999999997</v>
      </c>
      <c r="O144" s="60">
        <f t="shared" si="6"/>
        <v>114238.41</v>
      </c>
    </row>
    <row r="145" spans="1:15" x14ac:dyDescent="0.2">
      <c r="A145" s="36" t="s">
        <v>148</v>
      </c>
      <c r="B145" s="36" t="s">
        <v>267</v>
      </c>
      <c r="C145" s="36">
        <v>6</v>
      </c>
      <c r="D145" s="36" t="s">
        <v>241</v>
      </c>
      <c r="E145" s="36">
        <v>1</v>
      </c>
      <c r="F145" s="36">
        <v>3131</v>
      </c>
      <c r="G145" s="36" t="s">
        <v>183</v>
      </c>
      <c r="H145" s="36">
        <v>0</v>
      </c>
      <c r="I145" s="60">
        <f>+J145-H145</f>
        <v>3150</v>
      </c>
      <c r="J145" s="36">
        <f>1044+2106</f>
        <v>3150</v>
      </c>
      <c r="K145" s="36">
        <v>3150</v>
      </c>
      <c r="L145" s="36">
        <v>3150</v>
      </c>
      <c r="M145" s="36">
        <v>3150</v>
      </c>
      <c r="N145" s="36">
        <v>3150</v>
      </c>
      <c r="O145" s="60">
        <f t="shared" si="6"/>
        <v>0</v>
      </c>
    </row>
    <row r="146" spans="1:15" x14ac:dyDescent="0.2">
      <c r="A146" s="36" t="s">
        <v>148</v>
      </c>
      <c r="B146" s="36" t="s">
        <v>267</v>
      </c>
      <c r="C146" s="36">
        <v>6</v>
      </c>
      <c r="D146" s="36" t="s">
        <v>241</v>
      </c>
      <c r="E146" s="36">
        <v>1</v>
      </c>
      <c r="F146" s="36">
        <v>3141</v>
      </c>
      <c r="G146" s="36" t="s">
        <v>184</v>
      </c>
      <c r="H146" s="60">
        <v>53040</v>
      </c>
      <c r="I146" s="60">
        <f t="shared" si="7"/>
        <v>-13028.949999999997</v>
      </c>
      <c r="J146" s="60">
        <f>53040-3150-9878.95</f>
        <v>40011.050000000003</v>
      </c>
      <c r="K146" s="60">
        <v>23820.74</v>
      </c>
      <c r="L146" s="60">
        <v>23820.74</v>
      </c>
      <c r="M146" s="60">
        <v>23820.74</v>
      </c>
      <c r="N146" s="60">
        <v>23820.74</v>
      </c>
      <c r="O146" s="60">
        <f t="shared" si="6"/>
        <v>16190.310000000001</v>
      </c>
    </row>
    <row r="147" spans="1:15" x14ac:dyDescent="0.2">
      <c r="A147" s="36" t="s">
        <v>148</v>
      </c>
      <c r="B147" s="36" t="s">
        <v>267</v>
      </c>
      <c r="C147" s="36">
        <v>4</v>
      </c>
      <c r="D147" s="36" t="s">
        <v>241</v>
      </c>
      <c r="E147" s="36">
        <v>1</v>
      </c>
      <c r="F147" s="36">
        <v>3171</v>
      </c>
      <c r="G147" s="36" t="s">
        <v>185</v>
      </c>
      <c r="H147" s="60">
        <v>0</v>
      </c>
      <c r="I147" s="60">
        <f t="shared" si="7"/>
        <v>9878.9500000000007</v>
      </c>
      <c r="J147" s="60">
        <v>9878.9500000000007</v>
      </c>
      <c r="K147" s="60">
        <v>9878.9500000000007</v>
      </c>
      <c r="L147" s="60">
        <v>9878.9500000000007</v>
      </c>
      <c r="M147" s="60">
        <v>9878.9500000000007</v>
      </c>
      <c r="N147" s="60">
        <v>9878.9500000000007</v>
      </c>
      <c r="O147" s="60">
        <f t="shared" si="6"/>
        <v>0</v>
      </c>
    </row>
    <row r="148" spans="1:15" x14ac:dyDescent="0.2">
      <c r="A148" s="36" t="s">
        <v>148</v>
      </c>
      <c r="B148" s="36" t="s">
        <v>267</v>
      </c>
      <c r="C148" s="36">
        <v>4</v>
      </c>
      <c r="D148" s="36" t="s">
        <v>241</v>
      </c>
      <c r="E148" s="36">
        <v>1</v>
      </c>
      <c r="F148" s="36">
        <v>3371</v>
      </c>
      <c r="G148" s="36" t="s">
        <v>260</v>
      </c>
      <c r="H148" s="60">
        <v>0</v>
      </c>
      <c r="I148" s="60">
        <f t="shared" si="7"/>
        <v>19500</v>
      </c>
      <c r="J148" s="60">
        <v>19500</v>
      </c>
      <c r="K148" s="60">
        <v>19500</v>
      </c>
      <c r="L148" s="60">
        <v>19500</v>
      </c>
      <c r="M148" s="60">
        <v>19500</v>
      </c>
      <c r="N148" s="60">
        <v>19500</v>
      </c>
      <c r="O148" s="60">
        <f t="shared" si="6"/>
        <v>0</v>
      </c>
    </row>
    <row r="149" spans="1:15" x14ac:dyDescent="0.2">
      <c r="A149" s="36" t="s">
        <v>148</v>
      </c>
      <c r="B149" s="36" t="s">
        <v>267</v>
      </c>
      <c r="C149" s="36">
        <v>6</v>
      </c>
      <c r="D149" s="36" t="s">
        <v>241</v>
      </c>
      <c r="E149" s="36">
        <v>1</v>
      </c>
      <c r="F149" s="36">
        <v>3381</v>
      </c>
      <c r="G149" s="36" t="s">
        <v>249</v>
      </c>
      <c r="H149" s="60">
        <v>326745.78000000003</v>
      </c>
      <c r="I149" s="60">
        <f t="shared" si="7"/>
        <v>-19500</v>
      </c>
      <c r="J149" s="60">
        <f>326745.78-19500</f>
        <v>307245.78000000003</v>
      </c>
      <c r="K149" s="60">
        <v>225940</v>
      </c>
      <c r="L149" s="60">
        <v>225940</v>
      </c>
      <c r="M149" s="60">
        <v>225940</v>
      </c>
      <c r="N149" s="60">
        <v>225940</v>
      </c>
      <c r="O149" s="60">
        <f t="shared" si="6"/>
        <v>81305.780000000028</v>
      </c>
    </row>
    <row r="150" spans="1:15" x14ac:dyDescent="0.2">
      <c r="A150" s="36" t="s">
        <v>148</v>
      </c>
      <c r="B150" s="36" t="s">
        <v>267</v>
      </c>
      <c r="C150" s="36">
        <v>4</v>
      </c>
      <c r="D150" s="36" t="s">
        <v>241</v>
      </c>
      <c r="E150" s="36">
        <v>1</v>
      </c>
      <c r="F150" s="36">
        <v>3511</v>
      </c>
      <c r="G150" s="36" t="s">
        <v>204</v>
      </c>
      <c r="H150" s="60">
        <v>76000</v>
      </c>
      <c r="I150" s="60">
        <f>+J150-H150</f>
        <v>0</v>
      </c>
      <c r="J150" s="60">
        <f>74956+1044</f>
        <v>76000</v>
      </c>
      <c r="K150" s="60">
        <v>32498.5</v>
      </c>
      <c r="L150" s="60">
        <v>32498.5</v>
      </c>
      <c r="M150" s="60">
        <v>32498.5</v>
      </c>
      <c r="N150" s="60">
        <v>32498.5</v>
      </c>
      <c r="O150" s="60">
        <f t="shared" si="6"/>
        <v>43501.5</v>
      </c>
    </row>
    <row r="151" spans="1:15" x14ac:dyDescent="0.2">
      <c r="A151" s="36" t="s">
        <v>148</v>
      </c>
      <c r="B151" s="36" t="s">
        <v>267</v>
      </c>
      <c r="C151" s="36">
        <v>4</v>
      </c>
      <c r="D151" s="36" t="s">
        <v>241</v>
      </c>
      <c r="E151" s="36">
        <v>1</v>
      </c>
      <c r="F151" s="36">
        <v>3521</v>
      </c>
      <c r="G151" s="36" t="s">
        <v>205</v>
      </c>
      <c r="H151" s="60">
        <v>20000</v>
      </c>
      <c r="I151" s="60">
        <f t="shared" si="7"/>
        <v>-70</v>
      </c>
      <c r="J151" s="60">
        <f>20000-70</f>
        <v>19930</v>
      </c>
      <c r="K151" s="60">
        <v>0</v>
      </c>
      <c r="L151" s="60">
        <v>0</v>
      </c>
      <c r="M151" s="60">
        <v>0</v>
      </c>
      <c r="N151" s="60">
        <v>0</v>
      </c>
      <c r="O151" s="60">
        <f t="shared" si="6"/>
        <v>19930</v>
      </c>
    </row>
    <row r="152" spans="1:15" x14ac:dyDescent="0.2">
      <c r="A152" s="36" t="s">
        <v>148</v>
      </c>
      <c r="B152" s="36" t="s">
        <v>267</v>
      </c>
      <c r="C152" s="36">
        <v>4</v>
      </c>
      <c r="D152" s="36" t="s">
        <v>241</v>
      </c>
      <c r="E152" s="36">
        <v>1</v>
      </c>
      <c r="F152" s="36">
        <v>3522</v>
      </c>
      <c r="G152" s="36" t="s">
        <v>206</v>
      </c>
      <c r="H152" s="60">
        <v>1530</v>
      </c>
      <c r="I152" s="60">
        <f t="shared" si="7"/>
        <v>70</v>
      </c>
      <c r="J152" s="60">
        <f>1530+70</f>
        <v>1600</v>
      </c>
      <c r="K152" s="60">
        <v>1600</v>
      </c>
      <c r="L152" s="60">
        <v>1600</v>
      </c>
      <c r="M152" s="60">
        <v>1600</v>
      </c>
      <c r="N152" s="60">
        <v>1600</v>
      </c>
      <c r="O152" s="60">
        <f t="shared" si="6"/>
        <v>0</v>
      </c>
    </row>
    <row r="153" spans="1:15" x14ac:dyDescent="0.2">
      <c r="A153" s="36" t="s">
        <v>148</v>
      </c>
      <c r="B153" s="36" t="s">
        <v>267</v>
      </c>
      <c r="C153" s="36">
        <v>4</v>
      </c>
      <c r="D153" s="36" t="s">
        <v>241</v>
      </c>
      <c r="E153" s="36">
        <v>1</v>
      </c>
      <c r="F153" s="36">
        <v>3531</v>
      </c>
      <c r="G153" s="36" t="s">
        <v>207</v>
      </c>
      <c r="H153" s="60">
        <v>9180</v>
      </c>
      <c r="I153" s="60">
        <f t="shared" si="7"/>
        <v>0</v>
      </c>
      <c r="J153" s="60">
        <v>9180</v>
      </c>
      <c r="K153" s="60">
        <v>0</v>
      </c>
      <c r="L153" s="60">
        <v>0</v>
      </c>
      <c r="M153" s="60">
        <v>0</v>
      </c>
      <c r="N153" s="60">
        <v>0</v>
      </c>
      <c r="O153" s="60">
        <f t="shared" si="6"/>
        <v>9180</v>
      </c>
    </row>
    <row r="154" spans="1:15" x14ac:dyDescent="0.2">
      <c r="A154" s="36" t="s">
        <v>148</v>
      </c>
      <c r="B154" s="36" t="s">
        <v>267</v>
      </c>
      <c r="C154" s="36">
        <v>4</v>
      </c>
      <c r="D154" s="36" t="s">
        <v>241</v>
      </c>
      <c r="E154" s="36">
        <v>1</v>
      </c>
      <c r="F154" s="36">
        <v>3581</v>
      </c>
      <c r="G154" s="36" t="s">
        <v>210</v>
      </c>
      <c r="H154" s="60">
        <v>192000</v>
      </c>
      <c r="I154" s="60">
        <f t="shared" si="7"/>
        <v>0</v>
      </c>
      <c r="J154" s="60">
        <v>192000</v>
      </c>
      <c r="K154" s="60">
        <v>150517.18</v>
      </c>
      <c r="L154" s="60">
        <v>150517.18</v>
      </c>
      <c r="M154" s="60">
        <v>150517.18</v>
      </c>
      <c r="N154" s="60">
        <v>150517.18</v>
      </c>
      <c r="O154" s="60">
        <f t="shared" si="6"/>
        <v>41482.820000000007</v>
      </c>
    </row>
    <row r="155" spans="1:15" x14ac:dyDescent="0.2">
      <c r="A155" s="36" t="s">
        <v>148</v>
      </c>
      <c r="B155" s="36" t="s">
        <v>267</v>
      </c>
      <c r="C155" s="36">
        <v>4</v>
      </c>
      <c r="D155" s="36" t="s">
        <v>241</v>
      </c>
      <c r="E155" s="36">
        <v>1</v>
      </c>
      <c r="F155" s="36">
        <v>3591</v>
      </c>
      <c r="G155" s="36" t="s">
        <v>211</v>
      </c>
      <c r="H155" s="60">
        <v>42000</v>
      </c>
      <c r="I155" s="60">
        <f t="shared" si="7"/>
        <v>0</v>
      </c>
      <c r="J155" s="60">
        <v>42000</v>
      </c>
      <c r="K155" s="60">
        <v>22345.74</v>
      </c>
      <c r="L155" s="60">
        <v>22345.74</v>
      </c>
      <c r="M155" s="60">
        <v>22345.74</v>
      </c>
      <c r="N155" s="60">
        <v>22345.74</v>
      </c>
      <c r="O155" s="60">
        <f t="shared" si="6"/>
        <v>19654.259999999998</v>
      </c>
    </row>
    <row r="156" spans="1:15" x14ac:dyDescent="0.2">
      <c r="A156" s="36" t="s">
        <v>148</v>
      </c>
      <c r="B156" s="36" t="s">
        <v>267</v>
      </c>
      <c r="C156" s="36">
        <v>4</v>
      </c>
      <c r="D156" s="36" t="s">
        <v>241</v>
      </c>
      <c r="E156" s="36">
        <v>1</v>
      </c>
      <c r="F156" s="36">
        <v>3721</v>
      </c>
      <c r="G156" s="36" t="s">
        <v>219</v>
      </c>
      <c r="H156" s="60">
        <v>2040</v>
      </c>
      <c r="I156" s="60">
        <f t="shared" si="7"/>
        <v>0</v>
      </c>
      <c r="J156" s="60">
        <v>2040</v>
      </c>
      <c r="K156" s="60">
        <v>0</v>
      </c>
      <c r="L156" s="60">
        <v>0</v>
      </c>
      <c r="M156" s="60">
        <v>0</v>
      </c>
      <c r="N156" s="60">
        <v>0</v>
      </c>
      <c r="O156" s="60">
        <f t="shared" si="6"/>
        <v>2040</v>
      </c>
    </row>
    <row r="157" spans="1:15" x14ac:dyDescent="0.2">
      <c r="A157" s="36" t="s">
        <v>148</v>
      </c>
      <c r="B157" s="36" t="s">
        <v>267</v>
      </c>
      <c r="C157" s="36">
        <v>4</v>
      </c>
      <c r="D157" s="36" t="s">
        <v>241</v>
      </c>
      <c r="E157" s="36">
        <v>1</v>
      </c>
      <c r="F157" s="36">
        <v>3812</v>
      </c>
      <c r="G157" s="36" t="s">
        <v>223</v>
      </c>
      <c r="H157" s="60">
        <v>6120</v>
      </c>
      <c r="I157" s="60">
        <f t="shared" si="7"/>
        <v>0</v>
      </c>
      <c r="J157" s="60">
        <v>6120</v>
      </c>
      <c r="K157" s="60">
        <v>0</v>
      </c>
      <c r="L157" s="60">
        <v>0</v>
      </c>
      <c r="M157" s="60">
        <v>0</v>
      </c>
      <c r="N157" s="60">
        <v>0</v>
      </c>
      <c r="O157" s="60">
        <f t="shared" si="6"/>
        <v>6120</v>
      </c>
    </row>
    <row r="158" spans="1:15" x14ac:dyDescent="0.2">
      <c r="A158" s="36" t="s">
        <v>148</v>
      </c>
      <c r="B158" s="36" t="s">
        <v>267</v>
      </c>
      <c r="C158" s="36">
        <v>4</v>
      </c>
      <c r="D158" s="36" t="s">
        <v>241</v>
      </c>
      <c r="E158" s="36">
        <v>1</v>
      </c>
      <c r="F158" s="36">
        <v>3921</v>
      </c>
      <c r="G158" s="36" t="s">
        <v>228</v>
      </c>
      <c r="H158" s="60">
        <v>319308</v>
      </c>
      <c r="I158" s="60">
        <f t="shared" si="7"/>
        <v>0</v>
      </c>
      <c r="J158" s="60">
        <v>319308</v>
      </c>
      <c r="K158" s="60">
        <v>250000</v>
      </c>
      <c r="L158" s="60">
        <v>250000</v>
      </c>
      <c r="M158" s="60">
        <v>250000</v>
      </c>
      <c r="N158" s="60">
        <v>250000</v>
      </c>
      <c r="O158" s="60">
        <f t="shared" si="6"/>
        <v>69308</v>
      </c>
    </row>
    <row r="159" spans="1:15" x14ac:dyDescent="0.2">
      <c r="A159" s="36" t="s">
        <v>148</v>
      </c>
      <c r="B159" s="36" t="s">
        <v>267</v>
      </c>
      <c r="C159" s="36">
        <v>4</v>
      </c>
      <c r="D159" s="36" t="s">
        <v>241</v>
      </c>
      <c r="E159" s="36">
        <v>1</v>
      </c>
      <c r="F159" s="36">
        <v>3981</v>
      </c>
      <c r="G159" s="36" t="s">
        <v>231</v>
      </c>
      <c r="H159" s="60">
        <v>18473.754222592001</v>
      </c>
      <c r="I159" s="60">
        <f t="shared" si="7"/>
        <v>-79</v>
      </c>
      <c r="J159" s="60">
        <f>18473.754222592-79</f>
        <v>18394.754222592001</v>
      </c>
      <c r="K159" s="60">
        <v>16922.54</v>
      </c>
      <c r="L159" s="60">
        <v>16922.54</v>
      </c>
      <c r="M159" s="60">
        <v>16922.54</v>
      </c>
      <c r="N159" s="60">
        <v>16922.54</v>
      </c>
      <c r="O159" s="60">
        <f t="shared" si="6"/>
        <v>1472.2142225919997</v>
      </c>
    </row>
    <row r="160" spans="1:15" x14ac:dyDescent="0.2">
      <c r="A160" s="36" t="s">
        <v>148</v>
      </c>
      <c r="B160" s="36" t="s">
        <v>267</v>
      </c>
      <c r="C160" s="36">
        <v>4</v>
      </c>
      <c r="D160" s="36" t="s">
        <v>241</v>
      </c>
      <c r="E160" s="36">
        <v>1</v>
      </c>
      <c r="F160" s="36">
        <v>3991</v>
      </c>
      <c r="G160" s="36" t="s">
        <v>36</v>
      </c>
      <c r="H160" s="60">
        <v>0</v>
      </c>
      <c r="I160" s="60">
        <f t="shared" si="7"/>
        <v>79</v>
      </c>
      <c r="J160" s="60">
        <v>79</v>
      </c>
      <c r="K160" s="60">
        <v>79</v>
      </c>
      <c r="L160" s="60">
        <v>79</v>
      </c>
      <c r="M160" s="60">
        <v>79</v>
      </c>
      <c r="N160" s="60">
        <v>79</v>
      </c>
      <c r="O160" s="60">
        <f t="shared" si="6"/>
        <v>0</v>
      </c>
    </row>
    <row r="161" spans="1:15" x14ac:dyDescent="0.2">
      <c r="A161" s="36" t="s">
        <v>148</v>
      </c>
      <c r="B161" s="36" t="s">
        <v>267</v>
      </c>
      <c r="C161" s="36">
        <v>6</v>
      </c>
      <c r="D161" s="36" t="s">
        <v>241</v>
      </c>
      <c r="E161" s="36">
        <v>2</v>
      </c>
      <c r="F161" s="36">
        <v>5151</v>
      </c>
      <c r="G161" s="36" t="s">
        <v>234</v>
      </c>
      <c r="H161" s="60">
        <v>20440</v>
      </c>
      <c r="I161" s="60">
        <f t="shared" si="7"/>
        <v>0</v>
      </c>
      <c r="J161" s="60">
        <v>20440</v>
      </c>
      <c r="K161" s="60">
        <v>7241.37</v>
      </c>
      <c r="L161" s="60">
        <v>7241.37</v>
      </c>
      <c r="M161" s="60">
        <v>7241.37</v>
      </c>
      <c r="N161" s="60">
        <v>7241.37</v>
      </c>
      <c r="O161" s="60">
        <f t="shared" si="6"/>
        <v>13198.630000000001</v>
      </c>
    </row>
    <row r="162" spans="1:15" x14ac:dyDescent="0.2">
      <c r="A162" s="36" t="s">
        <v>148</v>
      </c>
      <c r="B162" s="36" t="s">
        <v>267</v>
      </c>
      <c r="C162" s="36">
        <v>6</v>
      </c>
      <c r="D162" s="36" t="s">
        <v>241</v>
      </c>
      <c r="E162" s="36">
        <v>2</v>
      </c>
      <c r="F162" s="36">
        <v>5191</v>
      </c>
      <c r="G162" s="36" t="s">
        <v>236</v>
      </c>
      <c r="H162" s="60">
        <v>15024</v>
      </c>
      <c r="I162" s="60">
        <f>+J162-H162</f>
        <v>0</v>
      </c>
      <c r="J162" s="60">
        <v>15024</v>
      </c>
      <c r="K162" s="60">
        <v>-924.21</v>
      </c>
      <c r="L162" s="60">
        <v>-924.21</v>
      </c>
      <c r="M162" s="60">
        <v>-924.21</v>
      </c>
      <c r="N162" s="60">
        <v>-924.21</v>
      </c>
      <c r="O162" s="60">
        <f t="shared" si="6"/>
        <v>15948.21</v>
      </c>
    </row>
    <row r="163" spans="1:15" x14ac:dyDescent="0.2">
      <c r="A163" s="36" t="s">
        <v>148</v>
      </c>
      <c r="B163" s="36" t="s">
        <v>267</v>
      </c>
      <c r="C163" s="36">
        <v>6</v>
      </c>
      <c r="D163" s="36" t="s">
        <v>241</v>
      </c>
      <c r="E163" s="36">
        <v>2</v>
      </c>
      <c r="F163" s="36">
        <v>5231</v>
      </c>
      <c r="G163" s="36" t="s">
        <v>250</v>
      </c>
      <c r="H163" s="60">
        <v>5100</v>
      </c>
      <c r="I163" s="60">
        <f>+J163-H163</f>
        <v>0</v>
      </c>
      <c r="J163" s="60">
        <v>5100</v>
      </c>
      <c r="K163" s="60">
        <v>0</v>
      </c>
      <c r="L163" s="60">
        <v>0</v>
      </c>
      <c r="M163" s="60">
        <v>0</v>
      </c>
      <c r="N163" s="60">
        <v>0</v>
      </c>
      <c r="O163" s="60">
        <f t="shared" si="6"/>
        <v>5100</v>
      </c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J3" sqref="J3"/>
    </sheetView>
  </sheetViews>
  <sheetFormatPr baseColWidth="10" defaultRowHeight="11.25" x14ac:dyDescent="0.2"/>
  <cols>
    <col min="1" max="1" width="9.1640625" style="37" customWidth="1"/>
    <col min="2" max="2" width="61.1640625" style="37" bestFit="1" customWidth="1"/>
    <col min="3" max="3" width="18.33203125" style="37" customWidth="1"/>
    <col min="4" max="4" width="19.83203125" style="37" customWidth="1"/>
    <col min="5" max="8" width="18.33203125" style="37" customWidth="1"/>
    <col min="9" max="16384" width="12" style="37"/>
  </cols>
  <sheetData>
    <row r="1" spans="1:8" ht="35.1" customHeight="1" x14ac:dyDescent="0.2">
      <c r="A1" s="75" t="s">
        <v>277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6" t="s">
        <v>3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3">
        <v>900001</v>
      </c>
      <c r="B3" s="8" t="s">
        <v>12</v>
      </c>
      <c r="C3" s="9">
        <f t="shared" ref="C3:H3" si="0">+C4+C12+C22+C42+C52</f>
        <v>36094271.0015902</v>
      </c>
      <c r="D3" s="9">
        <f t="shared" si="0"/>
        <v>31890299.998799946</v>
      </c>
      <c r="E3" s="9">
        <f t="shared" si="0"/>
        <v>67984571.000390142</v>
      </c>
      <c r="F3" s="9">
        <f t="shared" si="0"/>
        <v>43673937.560000002</v>
      </c>
      <c r="G3" s="9">
        <f t="shared" si="0"/>
        <v>43188902.940000005</v>
      </c>
      <c r="H3" s="9">
        <f t="shared" si="0"/>
        <v>24310633.440390151</v>
      </c>
    </row>
    <row r="4" spans="1:8" x14ac:dyDescent="0.2">
      <c r="A4" s="38">
        <v>1000</v>
      </c>
      <c r="B4" s="39" t="s">
        <v>70</v>
      </c>
      <c r="C4" s="73">
        <f>16799256.7263927+0.17</f>
        <v>16799256.896392703</v>
      </c>
      <c r="D4" s="73">
        <f>+E4-C4</f>
        <v>472867.52999996394</v>
      </c>
      <c r="E4" s="73">
        <f>+SUM(E5:E11)</f>
        <v>17272124.426392667</v>
      </c>
      <c r="F4" s="73">
        <f>+SUM(F5:F11)</f>
        <v>14158013.02</v>
      </c>
      <c r="G4" s="73">
        <f>+SUM(G5:G11)</f>
        <v>13769917.719999999</v>
      </c>
      <c r="H4" s="73">
        <f>+E4-F4</f>
        <v>3114111.4063926674</v>
      </c>
    </row>
    <row r="5" spans="1:8" x14ac:dyDescent="0.2">
      <c r="A5" s="38">
        <v>1100</v>
      </c>
      <c r="B5" s="39" t="s">
        <v>71</v>
      </c>
      <c r="C5" s="73">
        <v>7174720.0914079994</v>
      </c>
      <c r="D5" s="73">
        <f t="shared" ref="D5:D63" si="1">+E5-C5</f>
        <v>-53200.870000000112</v>
      </c>
      <c r="E5" s="73">
        <v>7121519.2214079993</v>
      </c>
      <c r="F5" s="73">
        <v>6852653.3800000008</v>
      </c>
      <c r="G5" s="73">
        <v>6852653.3800000008</v>
      </c>
      <c r="H5" s="73">
        <f t="shared" ref="H5:H68" si="2">+E5-F5</f>
        <v>268865.84140799847</v>
      </c>
    </row>
    <row r="6" spans="1:8" x14ac:dyDescent="0.2">
      <c r="A6" s="38">
        <v>1200</v>
      </c>
      <c r="B6" s="39" t="s">
        <v>72</v>
      </c>
      <c r="C6" s="73">
        <v>2755360.3402624</v>
      </c>
      <c r="D6" s="73">
        <f t="shared" si="1"/>
        <v>114667.37000000011</v>
      </c>
      <c r="E6" s="73">
        <v>2870027.7102624001</v>
      </c>
      <c r="F6" s="73">
        <v>1884125.9799999995</v>
      </c>
      <c r="G6" s="73">
        <v>1884125.9799999995</v>
      </c>
      <c r="H6" s="73">
        <f t="shared" si="2"/>
        <v>985901.73026240058</v>
      </c>
    </row>
    <row r="7" spans="1:8" x14ac:dyDescent="0.2">
      <c r="A7" s="38">
        <v>1300</v>
      </c>
      <c r="B7" s="39" t="s">
        <v>73</v>
      </c>
      <c r="C7" s="73">
        <v>836423.6651280279</v>
      </c>
      <c r="D7" s="73">
        <f t="shared" si="1"/>
        <v>-20151.680000000051</v>
      </c>
      <c r="E7" s="73">
        <v>816271.98512802785</v>
      </c>
      <c r="F7" s="73">
        <v>681763.19000000006</v>
      </c>
      <c r="G7" s="73">
        <v>681763.19000000006</v>
      </c>
      <c r="H7" s="73">
        <f t="shared" si="2"/>
        <v>134508.79512802779</v>
      </c>
    </row>
    <row r="8" spans="1:8" x14ac:dyDescent="0.2">
      <c r="A8" s="38">
        <v>1400</v>
      </c>
      <c r="B8" s="39" t="s">
        <v>74</v>
      </c>
      <c r="C8" s="73">
        <v>3065385.2216000003</v>
      </c>
      <c r="D8" s="73">
        <f t="shared" si="1"/>
        <v>-6314.8100000005215</v>
      </c>
      <c r="E8" s="73">
        <v>3059070.4115999998</v>
      </c>
      <c r="F8" s="73">
        <v>2285392.42</v>
      </c>
      <c r="G8" s="73">
        <v>1897297.1199999999</v>
      </c>
      <c r="H8" s="73">
        <f t="shared" si="2"/>
        <v>773677.99159999983</v>
      </c>
    </row>
    <row r="9" spans="1:8" x14ac:dyDescent="0.2">
      <c r="A9" s="38">
        <v>1500</v>
      </c>
      <c r="B9" s="39" t="s">
        <v>75</v>
      </c>
      <c r="C9" s="73">
        <v>1532423.59371264</v>
      </c>
      <c r="D9" s="73">
        <f t="shared" si="1"/>
        <v>437867.52000000002</v>
      </c>
      <c r="E9" s="73">
        <v>1970291.11371264</v>
      </c>
      <c r="F9" s="73">
        <v>1177541.3900000001</v>
      </c>
      <c r="G9" s="73">
        <v>1177541.3900000001</v>
      </c>
      <c r="H9" s="73">
        <f t="shared" si="2"/>
        <v>792749.72371263988</v>
      </c>
    </row>
    <row r="10" spans="1:8" x14ac:dyDescent="0.2">
      <c r="A10" s="38">
        <v>1600</v>
      </c>
      <c r="B10" s="39" t="s">
        <v>76</v>
      </c>
      <c r="C10" s="73">
        <v>0</v>
      </c>
      <c r="D10" s="73">
        <f t="shared" si="1"/>
        <v>0</v>
      </c>
      <c r="E10" s="73">
        <v>0</v>
      </c>
      <c r="F10" s="73">
        <v>0</v>
      </c>
      <c r="G10" s="73">
        <v>0</v>
      </c>
      <c r="H10" s="73">
        <f t="shared" si="2"/>
        <v>0</v>
      </c>
    </row>
    <row r="11" spans="1:8" x14ac:dyDescent="0.2">
      <c r="A11" s="38">
        <v>1700</v>
      </c>
      <c r="B11" s="39" t="s">
        <v>77</v>
      </c>
      <c r="C11" s="73">
        <v>1434943.9842815998</v>
      </c>
      <c r="D11" s="73">
        <f t="shared" si="1"/>
        <v>0</v>
      </c>
      <c r="E11" s="73">
        <v>1434943.9842815998</v>
      </c>
      <c r="F11" s="73">
        <v>1276536.6599999999</v>
      </c>
      <c r="G11" s="73">
        <v>1276536.6599999999</v>
      </c>
      <c r="H11" s="73">
        <f t="shared" si="2"/>
        <v>158407.32428159984</v>
      </c>
    </row>
    <row r="12" spans="1:8" x14ac:dyDescent="0.2">
      <c r="A12" s="38">
        <v>2000</v>
      </c>
      <c r="B12" s="39" t="s">
        <v>78</v>
      </c>
      <c r="C12" s="73">
        <v>3685212.2991999998</v>
      </c>
      <c r="D12" s="73">
        <f t="shared" si="1"/>
        <v>1499713.5500000003</v>
      </c>
      <c r="E12" s="73">
        <f>+SUM(E13:E21)</f>
        <v>5184925.8492000001</v>
      </c>
      <c r="F12" s="73">
        <f>+SUM(F13:F21)</f>
        <v>4093319.39</v>
      </c>
      <c r="G12" s="73">
        <f t="shared" ref="G12" si="3">+SUM(G13:G21)</f>
        <v>4093319.39</v>
      </c>
      <c r="H12" s="73">
        <f t="shared" si="2"/>
        <v>1091606.4591999999</v>
      </c>
    </row>
    <row r="13" spans="1:8" x14ac:dyDescent="0.2">
      <c r="A13" s="38">
        <v>2100</v>
      </c>
      <c r="B13" s="39" t="s">
        <v>79</v>
      </c>
      <c r="C13" s="73">
        <v>677872.15040000004</v>
      </c>
      <c r="D13" s="73">
        <f t="shared" si="1"/>
        <v>251468.25999999989</v>
      </c>
      <c r="E13" s="73">
        <v>929340.41039999994</v>
      </c>
      <c r="F13" s="73">
        <v>647056.99</v>
      </c>
      <c r="G13" s="73">
        <v>647056.99</v>
      </c>
      <c r="H13" s="73">
        <f t="shared" si="2"/>
        <v>282283.42039999994</v>
      </c>
    </row>
    <row r="14" spans="1:8" x14ac:dyDescent="0.2">
      <c r="A14" s="38">
        <v>2200</v>
      </c>
      <c r="B14" s="39" t="s">
        <v>80</v>
      </c>
      <c r="C14" s="73">
        <v>65415.148799999995</v>
      </c>
      <c r="D14" s="73">
        <f t="shared" si="1"/>
        <v>12276</v>
      </c>
      <c r="E14" s="73">
        <v>77691.148799999995</v>
      </c>
      <c r="F14" s="73">
        <v>34958.42</v>
      </c>
      <c r="G14" s="73">
        <v>34958.42</v>
      </c>
      <c r="H14" s="73">
        <f t="shared" si="2"/>
        <v>42732.728799999997</v>
      </c>
    </row>
    <row r="15" spans="1:8" x14ac:dyDescent="0.2">
      <c r="A15" s="38">
        <v>2300</v>
      </c>
      <c r="B15" s="39" t="s">
        <v>81</v>
      </c>
      <c r="C15" s="73">
        <v>1859375.3399999999</v>
      </c>
      <c r="D15" s="73">
        <f t="shared" si="1"/>
        <v>999414.74000000022</v>
      </c>
      <c r="E15" s="73">
        <v>2858790.08</v>
      </c>
      <c r="F15" s="73">
        <v>2583949.65</v>
      </c>
      <c r="G15" s="73">
        <v>2583949.65</v>
      </c>
      <c r="H15" s="73">
        <f t="shared" si="2"/>
        <v>274840.43000000017</v>
      </c>
    </row>
    <row r="16" spans="1:8" x14ac:dyDescent="0.2">
      <c r="A16" s="38">
        <v>2400</v>
      </c>
      <c r="B16" s="39" t="s">
        <v>82</v>
      </c>
      <c r="C16" s="73">
        <v>480000</v>
      </c>
      <c r="D16" s="73">
        <f t="shared" si="1"/>
        <v>8000</v>
      </c>
      <c r="E16" s="73">
        <v>488000</v>
      </c>
      <c r="F16" s="73">
        <v>407480</v>
      </c>
      <c r="G16" s="73">
        <v>407480</v>
      </c>
      <c r="H16" s="73">
        <f t="shared" si="2"/>
        <v>80520</v>
      </c>
    </row>
    <row r="17" spans="1:8" x14ac:dyDescent="0.2">
      <c r="A17" s="38">
        <v>2500</v>
      </c>
      <c r="B17" s="39" t="s">
        <v>83</v>
      </c>
      <c r="C17" s="73">
        <v>28203.86</v>
      </c>
      <c r="D17" s="73">
        <f t="shared" si="1"/>
        <v>-4829.4599999999991</v>
      </c>
      <c r="E17" s="73">
        <v>23374.400000000001</v>
      </c>
      <c r="F17" s="73">
        <v>8632.2199999999993</v>
      </c>
      <c r="G17" s="73">
        <v>8632.2199999999993</v>
      </c>
      <c r="H17" s="73">
        <f t="shared" si="2"/>
        <v>14742.180000000002</v>
      </c>
    </row>
    <row r="18" spans="1:8" x14ac:dyDescent="0.2">
      <c r="A18" s="38">
        <v>2600</v>
      </c>
      <c r="B18" s="39" t="s">
        <v>84</v>
      </c>
      <c r="C18" s="73">
        <v>118560</v>
      </c>
      <c r="D18" s="73">
        <f t="shared" si="1"/>
        <v>0</v>
      </c>
      <c r="E18" s="73">
        <v>118560</v>
      </c>
      <c r="F18" s="73">
        <v>104260.01</v>
      </c>
      <c r="G18" s="73">
        <v>104260.01</v>
      </c>
      <c r="H18" s="73">
        <f t="shared" si="2"/>
        <v>14299.990000000005</v>
      </c>
    </row>
    <row r="19" spans="1:8" x14ac:dyDescent="0.2">
      <c r="A19" s="38">
        <v>2700</v>
      </c>
      <c r="B19" s="39" t="s">
        <v>85</v>
      </c>
      <c r="C19" s="73">
        <v>231660.79999999999</v>
      </c>
      <c r="D19" s="73">
        <f t="shared" si="1"/>
        <v>32384.200000000012</v>
      </c>
      <c r="E19" s="73">
        <v>264045</v>
      </c>
      <c r="F19" s="73">
        <v>167182</v>
      </c>
      <c r="G19" s="73">
        <v>167182</v>
      </c>
      <c r="H19" s="73">
        <f t="shared" si="2"/>
        <v>96863</v>
      </c>
    </row>
    <row r="20" spans="1:8" x14ac:dyDescent="0.2">
      <c r="A20" s="38">
        <v>2800</v>
      </c>
      <c r="B20" s="39" t="s">
        <v>86</v>
      </c>
      <c r="C20" s="73">
        <v>0</v>
      </c>
      <c r="D20" s="73">
        <f t="shared" si="1"/>
        <v>0</v>
      </c>
      <c r="E20" s="73">
        <v>0</v>
      </c>
      <c r="F20" s="73">
        <v>0</v>
      </c>
      <c r="G20" s="73">
        <v>0</v>
      </c>
      <c r="H20" s="73">
        <f t="shared" si="2"/>
        <v>0</v>
      </c>
    </row>
    <row r="21" spans="1:8" x14ac:dyDescent="0.2">
      <c r="A21" s="38">
        <v>2900</v>
      </c>
      <c r="B21" s="39" t="s">
        <v>87</v>
      </c>
      <c r="C21" s="73">
        <v>224125</v>
      </c>
      <c r="D21" s="73">
        <f t="shared" si="1"/>
        <v>200999.81</v>
      </c>
      <c r="E21" s="73">
        <v>425124.81</v>
      </c>
      <c r="F21" s="73">
        <v>139800.1</v>
      </c>
      <c r="G21" s="73">
        <v>139800.1</v>
      </c>
      <c r="H21" s="73">
        <f t="shared" si="2"/>
        <v>285324.70999999996</v>
      </c>
    </row>
    <row r="22" spans="1:8" x14ac:dyDescent="0.2">
      <c r="A22" s="38">
        <v>3000</v>
      </c>
      <c r="B22" s="39" t="s">
        <v>88</v>
      </c>
      <c r="C22" s="73">
        <v>14308827.1659975</v>
      </c>
      <c r="D22" s="73">
        <f t="shared" si="1"/>
        <v>9432609.4731999878</v>
      </c>
      <c r="E22" s="73">
        <f>+SUM(E23:E31)</f>
        <v>23741436.639197487</v>
      </c>
      <c r="F22" s="73">
        <f>+SUM(F23:F31)</f>
        <v>16248279.629999999</v>
      </c>
      <c r="G22" s="73">
        <f t="shared" ref="G22" si="4">+SUM(G23:G31)</f>
        <v>16151340.309999999</v>
      </c>
      <c r="H22" s="73">
        <f t="shared" si="2"/>
        <v>7493157.0091974884</v>
      </c>
    </row>
    <row r="23" spans="1:8" x14ac:dyDescent="0.2">
      <c r="A23" s="38">
        <v>3100</v>
      </c>
      <c r="B23" s="39" t="s">
        <v>89</v>
      </c>
      <c r="C23" s="73">
        <v>1625046.76</v>
      </c>
      <c r="D23" s="73">
        <f t="shared" si="1"/>
        <v>-11700</v>
      </c>
      <c r="E23" s="73">
        <v>1613346.76</v>
      </c>
      <c r="F23" s="73">
        <v>1065532.8599999999</v>
      </c>
      <c r="G23" s="73">
        <v>968593.54</v>
      </c>
      <c r="H23" s="73">
        <f t="shared" si="2"/>
        <v>547813.90000000014</v>
      </c>
    </row>
    <row r="24" spans="1:8" x14ac:dyDescent="0.2">
      <c r="A24" s="38">
        <v>3200</v>
      </c>
      <c r="B24" s="39" t="s">
        <v>90</v>
      </c>
      <c r="C24" s="73">
        <v>1624158.6906000001</v>
      </c>
      <c r="D24" s="73">
        <f t="shared" si="1"/>
        <v>4166805.5200000014</v>
      </c>
      <c r="E24" s="73">
        <v>5790964.2106000017</v>
      </c>
      <c r="F24" s="73">
        <v>2450887.9899999998</v>
      </c>
      <c r="G24" s="73">
        <v>2450887.9899999998</v>
      </c>
      <c r="H24" s="73">
        <f t="shared" si="2"/>
        <v>3340076.220600002</v>
      </c>
    </row>
    <row r="25" spans="1:8" x14ac:dyDescent="0.2">
      <c r="A25" s="38">
        <v>3300</v>
      </c>
      <c r="B25" s="39" t="s">
        <v>91</v>
      </c>
      <c r="C25" s="73">
        <v>1091869.54</v>
      </c>
      <c r="D25" s="73">
        <f t="shared" si="1"/>
        <v>2196662.0131999999</v>
      </c>
      <c r="E25" s="73">
        <v>3288531.5532</v>
      </c>
      <c r="F25" s="73">
        <v>2533021.44</v>
      </c>
      <c r="G25" s="73">
        <v>2533021.44</v>
      </c>
      <c r="H25" s="73">
        <f t="shared" si="2"/>
        <v>755510.11320000002</v>
      </c>
    </row>
    <row r="26" spans="1:8" x14ac:dyDescent="0.2">
      <c r="A26" s="38">
        <v>3400</v>
      </c>
      <c r="B26" s="39" t="s">
        <v>92</v>
      </c>
      <c r="C26" s="73">
        <v>532050.17000000004</v>
      </c>
      <c r="D26" s="73">
        <f t="shared" si="1"/>
        <v>0</v>
      </c>
      <c r="E26" s="73">
        <v>532050.17000000004</v>
      </c>
      <c r="F26" s="73">
        <v>359063.19000000006</v>
      </c>
      <c r="G26" s="73">
        <v>359063.19000000006</v>
      </c>
      <c r="H26" s="73">
        <f t="shared" si="2"/>
        <v>172986.97999999998</v>
      </c>
    </row>
    <row r="27" spans="1:8" x14ac:dyDescent="0.2">
      <c r="A27" s="38">
        <v>3500</v>
      </c>
      <c r="B27" s="39" t="s">
        <v>93</v>
      </c>
      <c r="C27" s="73">
        <v>2656729.7800000003</v>
      </c>
      <c r="D27" s="73">
        <f t="shared" si="1"/>
        <v>1210999.9999999995</v>
      </c>
      <c r="E27" s="73">
        <v>3867729.78</v>
      </c>
      <c r="F27" s="73">
        <v>3281057.8099999996</v>
      </c>
      <c r="G27" s="73">
        <v>3281057.8099999996</v>
      </c>
      <c r="H27" s="73">
        <f t="shared" si="2"/>
        <v>586671.9700000002</v>
      </c>
    </row>
    <row r="28" spans="1:8" x14ac:dyDescent="0.2">
      <c r="A28" s="38">
        <v>3600</v>
      </c>
      <c r="B28" s="39" t="s">
        <v>94</v>
      </c>
      <c r="C28" s="73">
        <v>3678658.58</v>
      </c>
      <c r="D28" s="73">
        <f t="shared" si="1"/>
        <v>719635</v>
      </c>
      <c r="E28" s="73">
        <v>4398293.58</v>
      </c>
      <c r="F28" s="73">
        <v>3370816.41</v>
      </c>
      <c r="G28" s="73">
        <v>3370816.41</v>
      </c>
      <c r="H28" s="73">
        <f t="shared" si="2"/>
        <v>1027477.1699999999</v>
      </c>
    </row>
    <row r="29" spans="1:8" x14ac:dyDescent="0.2">
      <c r="A29" s="38">
        <v>3700</v>
      </c>
      <c r="B29" s="39" t="s">
        <v>95</v>
      </c>
      <c r="C29" s="73">
        <v>387236.42720000003</v>
      </c>
      <c r="D29" s="73">
        <f t="shared" si="1"/>
        <v>319067.33000000007</v>
      </c>
      <c r="E29" s="73">
        <v>706303.75720000011</v>
      </c>
      <c r="F29" s="73">
        <v>518171.09</v>
      </c>
      <c r="G29" s="73">
        <v>518171.09</v>
      </c>
      <c r="H29" s="73">
        <f t="shared" si="2"/>
        <v>188132.66720000008</v>
      </c>
    </row>
    <row r="30" spans="1:8" x14ac:dyDescent="0.2">
      <c r="A30" s="38">
        <v>3800</v>
      </c>
      <c r="B30" s="39" t="s">
        <v>96</v>
      </c>
      <c r="C30" s="73">
        <v>987938.39</v>
      </c>
      <c r="D30" s="73">
        <f t="shared" si="1"/>
        <v>-9528.6700000000419</v>
      </c>
      <c r="E30" s="73">
        <v>978409.72</v>
      </c>
      <c r="F30" s="73">
        <v>269272.37</v>
      </c>
      <c r="G30" s="73">
        <v>269272.37</v>
      </c>
      <c r="H30" s="73">
        <f t="shared" si="2"/>
        <v>709137.35</v>
      </c>
    </row>
    <row r="31" spans="1:8" x14ac:dyDescent="0.2">
      <c r="A31" s="38">
        <v>3900</v>
      </c>
      <c r="B31" s="39" t="s">
        <v>97</v>
      </c>
      <c r="C31" s="73">
        <v>1725138.8281974879</v>
      </c>
      <c r="D31" s="73">
        <f t="shared" si="1"/>
        <v>840668.28000000049</v>
      </c>
      <c r="E31" s="73">
        <v>2565807.1081974884</v>
      </c>
      <c r="F31" s="73">
        <v>2400456.4699999997</v>
      </c>
      <c r="G31" s="73">
        <v>2400456.4699999997</v>
      </c>
      <c r="H31" s="73">
        <f t="shared" si="2"/>
        <v>165350.63819748862</v>
      </c>
    </row>
    <row r="32" spans="1:8" x14ac:dyDescent="0.2">
      <c r="A32" s="38">
        <v>4000</v>
      </c>
      <c r="B32" s="39" t="s">
        <v>98</v>
      </c>
      <c r="C32" s="73">
        <v>0</v>
      </c>
      <c r="D32" s="73">
        <f t="shared" si="1"/>
        <v>0</v>
      </c>
      <c r="E32" s="73">
        <v>0</v>
      </c>
      <c r="F32" s="73">
        <v>0</v>
      </c>
      <c r="G32" s="73">
        <v>0</v>
      </c>
      <c r="H32" s="73">
        <f t="shared" si="2"/>
        <v>0</v>
      </c>
    </row>
    <row r="33" spans="1:8" x14ac:dyDescent="0.2">
      <c r="A33" s="38">
        <v>4100</v>
      </c>
      <c r="B33" s="39" t="s">
        <v>99</v>
      </c>
      <c r="C33" s="73">
        <v>0</v>
      </c>
      <c r="D33" s="73">
        <f t="shared" si="1"/>
        <v>0</v>
      </c>
      <c r="E33" s="73">
        <v>0</v>
      </c>
      <c r="F33" s="73">
        <v>0</v>
      </c>
      <c r="G33" s="73">
        <v>0</v>
      </c>
      <c r="H33" s="73">
        <f t="shared" si="2"/>
        <v>0</v>
      </c>
    </row>
    <row r="34" spans="1:8" x14ac:dyDescent="0.2">
      <c r="A34" s="38">
        <v>4200</v>
      </c>
      <c r="B34" s="39" t="s">
        <v>100</v>
      </c>
      <c r="C34" s="73">
        <v>0</v>
      </c>
      <c r="D34" s="73">
        <f t="shared" si="1"/>
        <v>0</v>
      </c>
      <c r="E34" s="73">
        <v>0</v>
      </c>
      <c r="F34" s="73">
        <v>0</v>
      </c>
      <c r="G34" s="73">
        <v>0</v>
      </c>
      <c r="H34" s="73">
        <f t="shared" si="2"/>
        <v>0</v>
      </c>
    </row>
    <row r="35" spans="1:8" x14ac:dyDescent="0.2">
      <c r="A35" s="38">
        <v>4300</v>
      </c>
      <c r="B35" s="39" t="s">
        <v>101</v>
      </c>
      <c r="C35" s="73">
        <v>0</v>
      </c>
      <c r="D35" s="73">
        <f t="shared" si="1"/>
        <v>0</v>
      </c>
      <c r="E35" s="73">
        <v>0</v>
      </c>
      <c r="F35" s="73">
        <v>0</v>
      </c>
      <c r="G35" s="73">
        <v>0</v>
      </c>
      <c r="H35" s="73">
        <f t="shared" si="2"/>
        <v>0</v>
      </c>
    </row>
    <row r="36" spans="1:8" x14ac:dyDescent="0.2">
      <c r="A36" s="38">
        <v>4400</v>
      </c>
      <c r="B36" s="39" t="s">
        <v>102</v>
      </c>
      <c r="C36" s="73">
        <v>0</v>
      </c>
      <c r="D36" s="73">
        <f t="shared" si="1"/>
        <v>0</v>
      </c>
      <c r="E36" s="73">
        <v>0</v>
      </c>
      <c r="F36" s="73">
        <v>0</v>
      </c>
      <c r="G36" s="73">
        <v>0</v>
      </c>
      <c r="H36" s="73">
        <f t="shared" si="2"/>
        <v>0</v>
      </c>
    </row>
    <row r="37" spans="1:8" x14ac:dyDescent="0.2">
      <c r="A37" s="38">
        <v>4500</v>
      </c>
      <c r="B37" s="39" t="s">
        <v>103</v>
      </c>
      <c r="C37" s="73">
        <v>0</v>
      </c>
      <c r="D37" s="73">
        <f t="shared" si="1"/>
        <v>0</v>
      </c>
      <c r="E37" s="73">
        <v>0</v>
      </c>
      <c r="F37" s="73">
        <v>0</v>
      </c>
      <c r="G37" s="73">
        <v>0</v>
      </c>
      <c r="H37" s="73">
        <f t="shared" si="2"/>
        <v>0</v>
      </c>
    </row>
    <row r="38" spans="1:8" x14ac:dyDescent="0.2">
      <c r="A38" s="38">
        <v>4600</v>
      </c>
      <c r="B38" s="39" t="s">
        <v>104</v>
      </c>
      <c r="C38" s="73">
        <v>0</v>
      </c>
      <c r="D38" s="73">
        <f t="shared" si="1"/>
        <v>0</v>
      </c>
      <c r="E38" s="73">
        <v>0</v>
      </c>
      <c r="F38" s="73">
        <v>0</v>
      </c>
      <c r="G38" s="73">
        <v>0</v>
      </c>
      <c r="H38" s="73">
        <f t="shared" si="2"/>
        <v>0</v>
      </c>
    </row>
    <row r="39" spans="1:8" x14ac:dyDescent="0.2">
      <c r="A39" s="38">
        <v>4700</v>
      </c>
      <c r="B39" s="39" t="s">
        <v>105</v>
      </c>
      <c r="C39" s="73">
        <v>0</v>
      </c>
      <c r="D39" s="73">
        <f t="shared" si="1"/>
        <v>0</v>
      </c>
      <c r="E39" s="73">
        <v>0</v>
      </c>
      <c r="F39" s="73">
        <v>0</v>
      </c>
      <c r="G39" s="73">
        <v>0</v>
      </c>
      <c r="H39" s="73">
        <f t="shared" si="2"/>
        <v>0</v>
      </c>
    </row>
    <row r="40" spans="1:8" x14ac:dyDescent="0.2">
      <c r="A40" s="38">
        <v>4800</v>
      </c>
      <c r="B40" s="39" t="s">
        <v>106</v>
      </c>
      <c r="C40" s="73">
        <v>0</v>
      </c>
      <c r="D40" s="73">
        <f t="shared" si="1"/>
        <v>0</v>
      </c>
      <c r="E40" s="73">
        <v>0</v>
      </c>
      <c r="F40" s="73">
        <v>0</v>
      </c>
      <c r="G40" s="73">
        <v>0</v>
      </c>
      <c r="H40" s="73">
        <f t="shared" si="2"/>
        <v>0</v>
      </c>
    </row>
    <row r="41" spans="1:8" x14ac:dyDescent="0.2">
      <c r="A41" s="38">
        <v>4900</v>
      </c>
      <c r="B41" s="39" t="s">
        <v>107</v>
      </c>
      <c r="C41" s="73">
        <v>0</v>
      </c>
      <c r="D41" s="73">
        <f t="shared" si="1"/>
        <v>0</v>
      </c>
      <c r="E41" s="73">
        <v>0</v>
      </c>
      <c r="F41" s="73">
        <v>0</v>
      </c>
      <c r="G41" s="73">
        <v>0</v>
      </c>
      <c r="H41" s="73">
        <f t="shared" si="2"/>
        <v>0</v>
      </c>
    </row>
    <row r="42" spans="1:8" x14ac:dyDescent="0.2">
      <c r="A42" s="38">
        <v>5000</v>
      </c>
      <c r="B42" s="39" t="s">
        <v>108</v>
      </c>
      <c r="C42" s="73">
        <v>1300974.6400000001</v>
      </c>
      <c r="D42" s="73">
        <f t="shared" si="1"/>
        <v>16646065.035599995</v>
      </c>
      <c r="E42" s="73">
        <f>+SUM(E43:E51)</f>
        <v>17947039.675599996</v>
      </c>
      <c r="F42" s="73">
        <f>+SUM(F43:F51)</f>
        <v>5696360.7400000002</v>
      </c>
      <c r="G42" s="73">
        <f>+SUM(G43:G51)</f>
        <v>5696360.7400000002</v>
      </c>
      <c r="H42" s="73">
        <f t="shared" si="2"/>
        <v>12250678.935599996</v>
      </c>
    </row>
    <row r="43" spans="1:8" x14ac:dyDescent="0.2">
      <c r="A43" s="38">
        <v>5100</v>
      </c>
      <c r="B43" s="39" t="s">
        <v>109</v>
      </c>
      <c r="C43" s="73">
        <v>261626</v>
      </c>
      <c r="D43" s="73">
        <f t="shared" si="1"/>
        <v>2821856.27</v>
      </c>
      <c r="E43" s="73">
        <v>3083482.27</v>
      </c>
      <c r="F43" s="73">
        <v>3024723.43</v>
      </c>
      <c r="G43" s="73">
        <v>3024723.43</v>
      </c>
      <c r="H43" s="73">
        <f t="shared" si="2"/>
        <v>58758.839999999851</v>
      </c>
    </row>
    <row r="44" spans="1:8" x14ac:dyDescent="0.2">
      <c r="A44" s="38">
        <v>5200</v>
      </c>
      <c r="B44" s="39" t="s">
        <v>110</v>
      </c>
      <c r="C44" s="73">
        <v>546464.80000000005</v>
      </c>
      <c r="D44" s="73">
        <f t="shared" si="1"/>
        <v>12449313.865599997</v>
      </c>
      <c r="E44" s="73">
        <v>12995778.665599998</v>
      </c>
      <c r="F44" s="73">
        <v>1138679.44</v>
      </c>
      <c r="G44" s="73">
        <v>1138679.44</v>
      </c>
      <c r="H44" s="73">
        <f t="shared" si="2"/>
        <v>11857099.225599999</v>
      </c>
    </row>
    <row r="45" spans="1:8" x14ac:dyDescent="0.2">
      <c r="A45" s="38">
        <v>5300</v>
      </c>
      <c r="B45" s="39" t="s">
        <v>111</v>
      </c>
      <c r="C45" s="73">
        <v>0</v>
      </c>
      <c r="D45" s="73">
        <f t="shared" si="1"/>
        <v>0</v>
      </c>
      <c r="E45" s="73">
        <v>0</v>
      </c>
      <c r="F45" s="73">
        <v>0</v>
      </c>
      <c r="G45" s="73">
        <v>0</v>
      </c>
      <c r="H45" s="73">
        <f t="shared" si="2"/>
        <v>0</v>
      </c>
    </row>
    <row r="46" spans="1:8" x14ac:dyDescent="0.2">
      <c r="A46" s="38">
        <v>5400</v>
      </c>
      <c r="B46" s="39" t="s">
        <v>112</v>
      </c>
      <c r="C46" s="73">
        <v>0</v>
      </c>
      <c r="D46" s="73">
        <f t="shared" si="1"/>
        <v>0</v>
      </c>
      <c r="E46" s="73">
        <v>0</v>
      </c>
      <c r="F46" s="73">
        <v>0</v>
      </c>
      <c r="G46" s="73">
        <v>0</v>
      </c>
      <c r="H46" s="73">
        <f t="shared" si="2"/>
        <v>0</v>
      </c>
    </row>
    <row r="47" spans="1:8" x14ac:dyDescent="0.2">
      <c r="A47" s="38">
        <v>5500</v>
      </c>
      <c r="B47" s="39" t="s">
        <v>113</v>
      </c>
      <c r="C47" s="73">
        <v>0</v>
      </c>
      <c r="D47" s="73">
        <v>75369</v>
      </c>
      <c r="E47" s="73">
        <v>75369</v>
      </c>
      <c r="F47" s="73">
        <v>75369</v>
      </c>
      <c r="G47" s="73">
        <v>75369</v>
      </c>
      <c r="H47" s="73">
        <f t="shared" si="2"/>
        <v>0</v>
      </c>
    </row>
    <row r="48" spans="1:8" x14ac:dyDescent="0.2">
      <c r="A48" s="38">
        <v>5600</v>
      </c>
      <c r="B48" s="39" t="s">
        <v>114</v>
      </c>
      <c r="C48" s="73">
        <v>322000</v>
      </c>
      <c r="D48" s="73">
        <f t="shared" si="1"/>
        <v>0</v>
      </c>
      <c r="E48" s="73">
        <v>322000</v>
      </c>
      <c r="F48" s="73">
        <v>13921.04</v>
      </c>
      <c r="G48" s="73">
        <v>13921.04</v>
      </c>
      <c r="H48" s="73">
        <f t="shared" si="2"/>
        <v>308078.96000000002</v>
      </c>
    </row>
    <row r="49" spans="1:8" x14ac:dyDescent="0.2">
      <c r="A49" s="38">
        <v>5700</v>
      </c>
      <c r="B49" s="39" t="s">
        <v>115</v>
      </c>
      <c r="C49" s="73">
        <v>0</v>
      </c>
      <c r="D49" s="73">
        <f t="shared" si="1"/>
        <v>0</v>
      </c>
      <c r="E49" s="73">
        <v>0</v>
      </c>
      <c r="F49" s="73">
        <v>0</v>
      </c>
      <c r="G49" s="73">
        <v>0</v>
      </c>
      <c r="H49" s="73">
        <f t="shared" si="2"/>
        <v>0</v>
      </c>
    </row>
    <row r="50" spans="1:8" x14ac:dyDescent="0.2">
      <c r="A50" s="38">
        <v>5800</v>
      </c>
      <c r="B50" s="39" t="s">
        <v>116</v>
      </c>
      <c r="C50" s="73">
        <v>0</v>
      </c>
      <c r="D50" s="73">
        <f t="shared" si="1"/>
        <v>0</v>
      </c>
      <c r="E50" s="73">
        <v>0</v>
      </c>
      <c r="F50" s="73">
        <v>0</v>
      </c>
      <c r="G50" s="73">
        <v>0</v>
      </c>
      <c r="H50" s="73">
        <f t="shared" si="2"/>
        <v>0</v>
      </c>
    </row>
    <row r="51" spans="1:8" x14ac:dyDescent="0.2">
      <c r="A51" s="38">
        <v>5900</v>
      </c>
      <c r="B51" s="39" t="s">
        <v>117</v>
      </c>
      <c r="C51" s="73">
        <v>170883.84</v>
      </c>
      <c r="D51" s="73">
        <f t="shared" si="1"/>
        <v>1299525.8999999999</v>
      </c>
      <c r="E51" s="73">
        <v>1470409.74</v>
      </c>
      <c r="F51" s="73">
        <v>1443667.83</v>
      </c>
      <c r="G51" s="73">
        <v>1443667.83</v>
      </c>
      <c r="H51" s="73">
        <f t="shared" si="2"/>
        <v>26741.909999999916</v>
      </c>
    </row>
    <row r="52" spans="1:8" x14ac:dyDescent="0.2">
      <c r="A52" s="38">
        <v>6000</v>
      </c>
      <c r="B52" s="39" t="s">
        <v>140</v>
      </c>
      <c r="C52" s="73">
        <v>0</v>
      </c>
      <c r="D52" s="73">
        <f t="shared" si="1"/>
        <v>3839044.41</v>
      </c>
      <c r="E52" s="73">
        <f>+SUM(E53:E55)</f>
        <v>3839044.41</v>
      </c>
      <c r="F52" s="73">
        <f t="shared" ref="F52:G52" si="5">+SUM(F53:F55)</f>
        <v>3477964.78</v>
      </c>
      <c r="G52" s="73">
        <f t="shared" si="5"/>
        <v>3477964.78</v>
      </c>
      <c r="H52" s="73">
        <f t="shared" si="2"/>
        <v>361079.63000000035</v>
      </c>
    </row>
    <row r="53" spans="1:8" x14ac:dyDescent="0.2">
      <c r="A53" s="38">
        <v>6100</v>
      </c>
      <c r="B53" s="39" t="s">
        <v>118</v>
      </c>
      <c r="C53" s="73">
        <v>0</v>
      </c>
      <c r="D53" s="73">
        <f t="shared" si="1"/>
        <v>0</v>
      </c>
      <c r="E53" s="73">
        <v>0</v>
      </c>
      <c r="F53" s="73">
        <v>0</v>
      </c>
      <c r="G53" s="73">
        <v>0</v>
      </c>
      <c r="H53" s="73">
        <f t="shared" si="2"/>
        <v>0</v>
      </c>
    </row>
    <row r="54" spans="1:8" x14ac:dyDescent="0.2">
      <c r="A54" s="38">
        <v>6200</v>
      </c>
      <c r="B54" s="39" t="s">
        <v>119</v>
      </c>
      <c r="C54" s="73">
        <v>0</v>
      </c>
      <c r="D54" s="73">
        <f t="shared" si="1"/>
        <v>3839044.41</v>
      </c>
      <c r="E54" s="73">
        <v>3839044.41</v>
      </c>
      <c r="F54" s="73">
        <v>3477964.78</v>
      </c>
      <c r="G54" s="73">
        <v>3477964.78</v>
      </c>
      <c r="H54" s="73">
        <f t="shared" si="2"/>
        <v>361079.63000000035</v>
      </c>
    </row>
    <row r="55" spans="1:8" x14ac:dyDescent="0.2">
      <c r="A55" s="38">
        <v>6300</v>
      </c>
      <c r="B55" s="39" t="s">
        <v>120</v>
      </c>
      <c r="C55" s="73">
        <v>0</v>
      </c>
      <c r="D55" s="73">
        <f t="shared" si="1"/>
        <v>0</v>
      </c>
      <c r="E55" s="73">
        <v>0</v>
      </c>
      <c r="F55" s="73">
        <v>0</v>
      </c>
      <c r="G55" s="73">
        <v>0</v>
      </c>
      <c r="H55" s="73">
        <f t="shared" si="2"/>
        <v>0</v>
      </c>
    </row>
    <row r="56" spans="1:8" x14ac:dyDescent="0.2">
      <c r="A56" s="38">
        <v>7000</v>
      </c>
      <c r="B56" s="39" t="s">
        <v>121</v>
      </c>
      <c r="C56" s="73">
        <v>0</v>
      </c>
      <c r="D56" s="73">
        <f t="shared" si="1"/>
        <v>0</v>
      </c>
      <c r="E56" s="73">
        <v>0</v>
      </c>
      <c r="F56" s="73">
        <v>0</v>
      </c>
      <c r="G56" s="73">
        <v>0</v>
      </c>
      <c r="H56" s="73">
        <f t="shared" si="2"/>
        <v>0</v>
      </c>
    </row>
    <row r="57" spans="1:8" x14ac:dyDescent="0.2">
      <c r="A57" s="38">
        <v>7100</v>
      </c>
      <c r="B57" s="39" t="s">
        <v>122</v>
      </c>
      <c r="C57" s="73">
        <v>0</v>
      </c>
      <c r="D57" s="73">
        <f t="shared" si="1"/>
        <v>0</v>
      </c>
      <c r="E57" s="73">
        <v>0</v>
      </c>
      <c r="F57" s="73">
        <v>0</v>
      </c>
      <c r="G57" s="73">
        <v>0</v>
      </c>
      <c r="H57" s="73">
        <f t="shared" si="2"/>
        <v>0</v>
      </c>
    </row>
    <row r="58" spans="1:8" x14ac:dyDescent="0.2">
      <c r="A58" s="38">
        <v>7200</v>
      </c>
      <c r="B58" s="39" t="s">
        <v>123</v>
      </c>
      <c r="C58" s="73">
        <v>0</v>
      </c>
      <c r="D58" s="73">
        <f t="shared" si="1"/>
        <v>0</v>
      </c>
      <c r="E58" s="73">
        <v>0</v>
      </c>
      <c r="F58" s="73">
        <v>0</v>
      </c>
      <c r="G58" s="73">
        <v>0</v>
      </c>
      <c r="H58" s="73">
        <f t="shared" si="2"/>
        <v>0</v>
      </c>
    </row>
    <row r="59" spans="1:8" x14ac:dyDescent="0.2">
      <c r="A59" s="38">
        <v>7300</v>
      </c>
      <c r="B59" s="39" t="s">
        <v>124</v>
      </c>
      <c r="C59" s="73">
        <v>0</v>
      </c>
      <c r="D59" s="73">
        <f t="shared" si="1"/>
        <v>0</v>
      </c>
      <c r="E59" s="73">
        <v>0</v>
      </c>
      <c r="F59" s="73">
        <v>0</v>
      </c>
      <c r="G59" s="73">
        <v>0</v>
      </c>
      <c r="H59" s="73">
        <f t="shared" si="2"/>
        <v>0</v>
      </c>
    </row>
    <row r="60" spans="1:8" x14ac:dyDescent="0.2">
      <c r="A60" s="38">
        <v>7400</v>
      </c>
      <c r="B60" s="39" t="s">
        <v>125</v>
      </c>
      <c r="C60" s="73">
        <v>0</v>
      </c>
      <c r="D60" s="73">
        <f t="shared" si="1"/>
        <v>0</v>
      </c>
      <c r="E60" s="73">
        <v>0</v>
      </c>
      <c r="F60" s="73">
        <v>0</v>
      </c>
      <c r="G60" s="73">
        <v>0</v>
      </c>
      <c r="H60" s="73">
        <f t="shared" si="2"/>
        <v>0</v>
      </c>
    </row>
    <row r="61" spans="1:8" x14ac:dyDescent="0.2">
      <c r="A61" s="38">
        <v>7500</v>
      </c>
      <c r="B61" s="39" t="s">
        <v>126</v>
      </c>
      <c r="C61" s="73">
        <v>0</v>
      </c>
      <c r="D61" s="73">
        <f t="shared" si="1"/>
        <v>0</v>
      </c>
      <c r="E61" s="73">
        <v>0</v>
      </c>
      <c r="F61" s="73">
        <v>0</v>
      </c>
      <c r="G61" s="73">
        <v>0</v>
      </c>
      <c r="H61" s="73">
        <f t="shared" si="2"/>
        <v>0</v>
      </c>
    </row>
    <row r="62" spans="1:8" x14ac:dyDescent="0.2">
      <c r="A62" s="38">
        <v>7600</v>
      </c>
      <c r="B62" s="39" t="s">
        <v>127</v>
      </c>
      <c r="C62" s="73">
        <v>0</v>
      </c>
      <c r="D62" s="73">
        <f t="shared" si="1"/>
        <v>0</v>
      </c>
      <c r="E62" s="73">
        <v>0</v>
      </c>
      <c r="F62" s="73">
        <v>0</v>
      </c>
      <c r="G62" s="73">
        <v>0</v>
      </c>
      <c r="H62" s="73">
        <f t="shared" si="2"/>
        <v>0</v>
      </c>
    </row>
    <row r="63" spans="1:8" x14ac:dyDescent="0.2">
      <c r="A63" s="38">
        <v>7900</v>
      </c>
      <c r="B63" s="39" t="s">
        <v>128</v>
      </c>
      <c r="C63" s="73">
        <v>0</v>
      </c>
      <c r="D63" s="73">
        <f t="shared" si="1"/>
        <v>0</v>
      </c>
      <c r="E63" s="73">
        <v>0</v>
      </c>
      <c r="F63" s="73">
        <v>0</v>
      </c>
      <c r="G63" s="73">
        <v>0</v>
      </c>
      <c r="H63" s="73">
        <f t="shared" si="2"/>
        <v>0</v>
      </c>
    </row>
    <row r="64" spans="1:8" x14ac:dyDescent="0.2">
      <c r="A64" s="38">
        <v>8000</v>
      </c>
      <c r="B64" s="39" t="s">
        <v>129</v>
      </c>
      <c r="C64" s="73">
        <v>0</v>
      </c>
      <c r="D64" s="73">
        <f t="shared" ref="D64:D68" si="6">+E64-C64</f>
        <v>0</v>
      </c>
      <c r="E64" s="73">
        <v>0</v>
      </c>
      <c r="F64" s="73">
        <v>0</v>
      </c>
      <c r="G64" s="73">
        <v>0</v>
      </c>
      <c r="H64" s="73">
        <f t="shared" si="2"/>
        <v>0</v>
      </c>
    </row>
    <row r="65" spans="1:8" x14ac:dyDescent="0.2">
      <c r="A65" s="38">
        <v>8100</v>
      </c>
      <c r="B65" s="39" t="s">
        <v>130</v>
      </c>
      <c r="C65" s="73">
        <v>0</v>
      </c>
      <c r="D65" s="73">
        <f t="shared" si="6"/>
        <v>0</v>
      </c>
      <c r="E65" s="73">
        <v>0</v>
      </c>
      <c r="F65" s="73">
        <v>0</v>
      </c>
      <c r="G65" s="73">
        <v>0</v>
      </c>
      <c r="H65" s="73">
        <f t="shared" si="2"/>
        <v>0</v>
      </c>
    </row>
    <row r="66" spans="1:8" x14ac:dyDescent="0.2">
      <c r="A66" s="38">
        <v>8300</v>
      </c>
      <c r="B66" s="39" t="s">
        <v>131</v>
      </c>
      <c r="C66" s="73">
        <v>0</v>
      </c>
      <c r="D66" s="73">
        <f t="shared" si="6"/>
        <v>0</v>
      </c>
      <c r="E66" s="73">
        <v>0</v>
      </c>
      <c r="F66" s="73">
        <v>0</v>
      </c>
      <c r="G66" s="73">
        <v>0</v>
      </c>
      <c r="H66" s="73">
        <f t="shared" si="2"/>
        <v>0</v>
      </c>
    </row>
    <row r="67" spans="1:8" x14ac:dyDescent="0.2">
      <c r="A67" s="38">
        <v>8500</v>
      </c>
      <c r="B67" s="39" t="s">
        <v>132</v>
      </c>
      <c r="C67" s="73">
        <v>0</v>
      </c>
      <c r="D67" s="73">
        <f t="shared" si="6"/>
        <v>0</v>
      </c>
      <c r="E67" s="73">
        <v>0</v>
      </c>
      <c r="F67" s="73">
        <v>0</v>
      </c>
      <c r="G67" s="73">
        <v>0</v>
      </c>
      <c r="H67" s="73">
        <f t="shared" si="2"/>
        <v>0</v>
      </c>
    </row>
    <row r="68" spans="1:8" x14ac:dyDescent="0.2">
      <c r="A68" s="38">
        <v>9000</v>
      </c>
      <c r="B68" s="39" t="s">
        <v>141</v>
      </c>
      <c r="C68" s="73">
        <v>0</v>
      </c>
      <c r="D68" s="73">
        <f t="shared" si="6"/>
        <v>0</v>
      </c>
      <c r="E68" s="73">
        <v>0</v>
      </c>
      <c r="F68" s="73">
        <v>0</v>
      </c>
      <c r="G68" s="73">
        <v>0</v>
      </c>
      <c r="H68" s="73">
        <f t="shared" si="2"/>
        <v>0</v>
      </c>
    </row>
    <row r="69" spans="1:8" x14ac:dyDescent="0.2">
      <c r="A69" s="38">
        <v>9100</v>
      </c>
      <c r="B69" s="39" t="s">
        <v>133</v>
      </c>
      <c r="C69" s="73">
        <v>0</v>
      </c>
      <c r="D69" s="73">
        <f t="shared" ref="D69:D75" si="7">+E69-C69</f>
        <v>0</v>
      </c>
      <c r="E69" s="73">
        <v>0</v>
      </c>
      <c r="F69" s="73">
        <v>0</v>
      </c>
      <c r="G69" s="73">
        <v>0</v>
      </c>
      <c r="H69" s="73">
        <f t="shared" ref="H69:H75" si="8">+E69-F69</f>
        <v>0</v>
      </c>
    </row>
    <row r="70" spans="1:8" x14ac:dyDescent="0.2">
      <c r="A70" s="38">
        <v>9200</v>
      </c>
      <c r="B70" s="39" t="s">
        <v>134</v>
      </c>
      <c r="C70" s="73">
        <v>0</v>
      </c>
      <c r="D70" s="73">
        <f t="shared" si="7"/>
        <v>0</v>
      </c>
      <c r="E70" s="73">
        <v>0</v>
      </c>
      <c r="F70" s="73">
        <v>0</v>
      </c>
      <c r="G70" s="73">
        <v>0</v>
      </c>
      <c r="H70" s="73">
        <f t="shared" si="8"/>
        <v>0</v>
      </c>
    </row>
    <row r="71" spans="1:8" x14ac:dyDescent="0.2">
      <c r="A71" s="38">
        <v>9300</v>
      </c>
      <c r="B71" s="39" t="s">
        <v>135</v>
      </c>
      <c r="C71" s="73">
        <v>0</v>
      </c>
      <c r="D71" s="73">
        <f t="shared" si="7"/>
        <v>0</v>
      </c>
      <c r="E71" s="73">
        <v>0</v>
      </c>
      <c r="F71" s="73">
        <v>0</v>
      </c>
      <c r="G71" s="73">
        <v>0</v>
      </c>
      <c r="H71" s="73">
        <f t="shared" si="8"/>
        <v>0</v>
      </c>
    </row>
    <row r="72" spans="1:8" x14ac:dyDescent="0.2">
      <c r="A72" s="38">
        <v>9400</v>
      </c>
      <c r="B72" s="39" t="s">
        <v>136</v>
      </c>
      <c r="C72" s="73">
        <v>0</v>
      </c>
      <c r="D72" s="73">
        <f t="shared" si="7"/>
        <v>0</v>
      </c>
      <c r="E72" s="73">
        <v>0</v>
      </c>
      <c r="F72" s="73">
        <v>0</v>
      </c>
      <c r="G72" s="73">
        <v>0</v>
      </c>
      <c r="H72" s="73">
        <f t="shared" si="8"/>
        <v>0</v>
      </c>
    </row>
    <row r="73" spans="1:8" x14ac:dyDescent="0.2">
      <c r="A73" s="38">
        <v>9500</v>
      </c>
      <c r="B73" s="39" t="s">
        <v>137</v>
      </c>
      <c r="C73" s="73">
        <v>0</v>
      </c>
      <c r="D73" s="73">
        <f t="shared" si="7"/>
        <v>0</v>
      </c>
      <c r="E73" s="73">
        <v>0</v>
      </c>
      <c r="F73" s="73">
        <v>0</v>
      </c>
      <c r="G73" s="73">
        <v>0</v>
      </c>
      <c r="H73" s="73">
        <f t="shared" si="8"/>
        <v>0</v>
      </c>
    </row>
    <row r="74" spans="1:8" x14ac:dyDescent="0.2">
      <c r="A74" s="38">
        <v>9600</v>
      </c>
      <c r="B74" s="39" t="s">
        <v>138</v>
      </c>
      <c r="C74" s="73">
        <v>0</v>
      </c>
      <c r="D74" s="73">
        <f t="shared" si="7"/>
        <v>0</v>
      </c>
      <c r="E74" s="73">
        <v>0</v>
      </c>
      <c r="F74" s="73">
        <v>0</v>
      </c>
      <c r="G74" s="73">
        <v>0</v>
      </c>
      <c r="H74" s="73">
        <f t="shared" si="8"/>
        <v>0</v>
      </c>
    </row>
    <row r="75" spans="1:8" x14ac:dyDescent="0.2">
      <c r="A75" s="42">
        <v>9900</v>
      </c>
      <c r="B75" s="43" t="s">
        <v>139</v>
      </c>
      <c r="C75" s="73">
        <v>0</v>
      </c>
      <c r="D75" s="73">
        <f t="shared" si="7"/>
        <v>0</v>
      </c>
      <c r="E75" s="73">
        <v>0</v>
      </c>
      <c r="F75" s="73">
        <v>0</v>
      </c>
      <c r="G75" s="73">
        <v>0</v>
      </c>
      <c r="H75" s="73">
        <f t="shared" si="8"/>
        <v>0</v>
      </c>
    </row>
    <row r="77" spans="1:8" x14ac:dyDescent="0.2">
      <c r="A77" s="62" t="s">
        <v>145</v>
      </c>
      <c r="B77" s="63"/>
      <c r="C77" s="63"/>
      <c r="D77" s="64"/>
    </row>
    <row r="78" spans="1:8" x14ac:dyDescent="0.2">
      <c r="A78" s="65"/>
      <c r="B78" s="63"/>
      <c r="C78" s="63"/>
      <c r="D78" s="64"/>
    </row>
    <row r="79" spans="1:8" x14ac:dyDescent="0.2">
      <c r="A79" s="66"/>
      <c r="B79" s="67"/>
      <c r="C79" s="66"/>
      <c r="D79" s="66"/>
      <c r="E79" s="36"/>
      <c r="F79" s="36"/>
      <c r="G79" s="36"/>
      <c r="H79" s="36"/>
    </row>
    <row r="80" spans="1:8" x14ac:dyDescent="0.2">
      <c r="A80" s="68"/>
      <c r="B80" s="66"/>
      <c r="C80" s="66"/>
      <c r="D80" s="66"/>
      <c r="E80" s="36"/>
      <c r="F80" s="36"/>
      <c r="G80" s="36"/>
      <c r="H80" s="36"/>
    </row>
    <row r="81" spans="1:8" x14ac:dyDescent="0.2">
      <c r="A81" s="68"/>
      <c r="B81" s="66" t="s">
        <v>146</v>
      </c>
      <c r="C81" s="68"/>
      <c r="D81" s="72" t="s">
        <v>146</v>
      </c>
      <c r="E81" s="36"/>
      <c r="F81" s="36"/>
      <c r="G81" s="36"/>
      <c r="H81" s="36"/>
    </row>
    <row r="82" spans="1:8" ht="22.5" x14ac:dyDescent="0.2">
      <c r="A82" s="68"/>
      <c r="B82" s="69" t="s">
        <v>147</v>
      </c>
      <c r="C82" s="70"/>
      <c r="D82" s="71" t="s">
        <v>147</v>
      </c>
      <c r="E82" s="36"/>
      <c r="F82" s="36"/>
      <c r="G82" s="36"/>
      <c r="H82" s="36"/>
    </row>
    <row r="83" spans="1:8" x14ac:dyDescent="0.2">
      <c r="A83" s="36"/>
      <c r="B83" s="36"/>
      <c r="C83" s="36"/>
      <c r="D83" s="36"/>
      <c r="E83" s="36"/>
      <c r="F83" s="36"/>
      <c r="G83" s="36"/>
      <c r="H83" s="3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xWindow="614" yWindow="334"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3" sqref="C3:H3"/>
    </sheetView>
  </sheetViews>
  <sheetFormatPr baseColWidth="10" defaultRowHeight="11.25" x14ac:dyDescent="0.2"/>
  <cols>
    <col min="1" max="1" width="9.16406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75" t="s">
        <v>278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6" t="s">
        <v>16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" si="0">SUM(C4:C8)</f>
        <v>36094271.0015902</v>
      </c>
      <c r="D3" s="9">
        <f>SUM(D4:D8)</f>
        <v>31890299.998799954</v>
      </c>
      <c r="E3" s="9">
        <f>SUM(E4:E8)</f>
        <v>67984571.000390157</v>
      </c>
      <c r="F3" s="9">
        <f>SUM(F4:F8)</f>
        <v>43673937.559999987</v>
      </c>
      <c r="G3" s="9">
        <f>SUM(G4:G8)</f>
        <v>43188902.939999983</v>
      </c>
      <c r="H3" s="9">
        <f>SUM(H4:H8)</f>
        <v>24310633.44039017</v>
      </c>
    </row>
    <row r="4" spans="1:8" x14ac:dyDescent="0.2">
      <c r="A4" s="46">
        <v>1</v>
      </c>
      <c r="B4" s="47" t="s">
        <v>14</v>
      </c>
      <c r="C4" s="73">
        <f>34793296.1915902+0.17</f>
        <v>34793296.361590199</v>
      </c>
      <c r="D4" s="73">
        <f>+E4-C4</f>
        <v>11405190.553199954</v>
      </c>
      <c r="E4" s="73">
        <v>46198486.914790154</v>
      </c>
      <c r="F4" s="73">
        <v>34499612.039999984</v>
      </c>
      <c r="G4" s="73">
        <v>34014577.419999987</v>
      </c>
      <c r="H4" s="73">
        <f>+E4-F4</f>
        <v>11698874.874790169</v>
      </c>
    </row>
    <row r="5" spans="1:8" x14ac:dyDescent="0.2">
      <c r="A5" s="46">
        <v>2</v>
      </c>
      <c r="B5" s="47" t="s">
        <v>15</v>
      </c>
      <c r="C5" s="73">
        <v>1300974.6400000001</v>
      </c>
      <c r="D5" s="73">
        <f>+E5-C5</f>
        <v>20485109.445599999</v>
      </c>
      <c r="E5" s="73">
        <v>21786084.0856</v>
      </c>
      <c r="F5" s="73">
        <v>9174325.5199999996</v>
      </c>
      <c r="G5" s="73">
        <v>9174325.5199999996</v>
      </c>
      <c r="H5" s="73">
        <f>+E5-F5</f>
        <v>12611758.5656</v>
      </c>
    </row>
    <row r="6" spans="1:8" x14ac:dyDescent="0.2">
      <c r="A6" s="46">
        <v>3</v>
      </c>
      <c r="B6" s="47" t="s">
        <v>17</v>
      </c>
      <c r="C6" s="40"/>
      <c r="D6" s="40"/>
      <c r="E6" s="40"/>
      <c r="F6" s="40"/>
      <c r="G6" s="40"/>
      <c r="H6" s="41"/>
    </row>
    <row r="7" spans="1:8" x14ac:dyDescent="0.2">
      <c r="A7" s="46">
        <v>4</v>
      </c>
      <c r="B7" s="47" t="s">
        <v>143</v>
      </c>
      <c r="C7" s="40"/>
      <c r="D7" s="40"/>
      <c r="E7" s="40"/>
      <c r="F7" s="40"/>
      <c r="G7" s="74"/>
      <c r="H7" s="41"/>
    </row>
    <row r="8" spans="1:8" x14ac:dyDescent="0.2">
      <c r="A8" s="48">
        <v>5</v>
      </c>
      <c r="B8" s="49" t="s">
        <v>130</v>
      </c>
      <c r="C8" s="44"/>
      <c r="D8" s="44"/>
      <c r="E8" s="44"/>
      <c r="F8" s="44"/>
      <c r="G8" s="44"/>
      <c r="H8" s="45"/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  <ignoredErrors>
    <ignoredError sqref="C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3" sqref="C3:H3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59" customWidth="1"/>
    <col min="9" max="16384" width="12" style="1"/>
  </cols>
  <sheetData>
    <row r="1" spans="1:8" ht="35.1" customHeight="1" x14ac:dyDescent="0.2">
      <c r="A1" s="75" t="s">
        <v>279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8" t="s">
        <v>2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4">
        <v>900001</v>
      </c>
      <c r="B3" s="3" t="s">
        <v>12</v>
      </c>
      <c r="C3" s="5">
        <f t="shared" ref="C3:H3" si="0">+SUM(C4:C5)</f>
        <v>36094271.001590207</v>
      </c>
      <c r="D3" s="5">
        <f t="shared" si="0"/>
        <v>31890299.998799946</v>
      </c>
      <c r="E3" s="5">
        <f t="shared" si="0"/>
        <v>67984571.000390157</v>
      </c>
      <c r="F3" s="5">
        <f t="shared" si="0"/>
        <v>43673937.56000001</v>
      </c>
      <c r="G3" s="5">
        <f t="shared" si="0"/>
        <v>43188902.940000013</v>
      </c>
      <c r="H3" s="5">
        <f t="shared" si="0"/>
        <v>24310633.440390144</v>
      </c>
    </row>
    <row r="4" spans="1:8" x14ac:dyDescent="0.2">
      <c r="A4" s="1" t="s">
        <v>149</v>
      </c>
      <c r="B4" s="1" t="s">
        <v>251</v>
      </c>
      <c r="C4" s="73">
        <f>33036722.4348103+0.17</f>
        <v>33036722.604810301</v>
      </c>
      <c r="D4" s="73">
        <f>+E4-C4</f>
        <v>31890299.998799946</v>
      </c>
      <c r="E4" s="73">
        <v>64927022.603610247</v>
      </c>
      <c r="F4" s="73">
        <v>41451683.330000013</v>
      </c>
      <c r="G4" s="73">
        <v>40970690.780000016</v>
      </c>
      <c r="H4" s="73">
        <f>+E4-F4</f>
        <v>23475339.273610234</v>
      </c>
    </row>
    <row r="5" spans="1:8" x14ac:dyDescent="0.2">
      <c r="A5" s="1" t="s">
        <v>241</v>
      </c>
      <c r="B5" s="1" t="s">
        <v>252</v>
      </c>
      <c r="C5" s="73">
        <v>3057548.3967799083</v>
      </c>
      <c r="D5" s="73">
        <f>+E5-C5</f>
        <v>0</v>
      </c>
      <c r="E5" s="73">
        <v>3057548.3967799083</v>
      </c>
      <c r="F5" s="73">
        <v>2222254.23</v>
      </c>
      <c r="G5" s="73">
        <v>2218212.16</v>
      </c>
      <c r="H5" s="73">
        <f>+E5-F5</f>
        <v>835294.16677990835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D22" sqref="D22"/>
    </sheetView>
  </sheetViews>
  <sheetFormatPr baseColWidth="10" defaultRowHeight="11.25" x14ac:dyDescent="0.2"/>
  <cols>
    <col min="1" max="1" width="9.1640625" style="30" customWidth="1"/>
    <col min="2" max="2" width="91.6640625" style="30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75" t="s">
        <v>280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22">
        <v>21110</v>
      </c>
      <c r="B4" s="23" t="s">
        <v>68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 x14ac:dyDescent="0.2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 x14ac:dyDescent="0.2">
      <c r="A7" s="22">
        <v>21113</v>
      </c>
      <c r="B7" s="24" t="s">
        <v>25</v>
      </c>
      <c r="C7" s="18"/>
      <c r="D7" s="18"/>
      <c r="E7" s="18"/>
      <c r="F7" s="18" t="s">
        <v>266</v>
      </c>
      <c r="G7" s="18"/>
      <c r="H7" s="19"/>
    </row>
    <row r="8" spans="1:8" x14ac:dyDescent="0.2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 x14ac:dyDescent="0.2">
      <c r="A9" s="27">
        <v>900002</v>
      </c>
      <c r="B9" s="23" t="s">
        <v>55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 x14ac:dyDescent="0.2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 x14ac:dyDescent="0.2">
      <c r="A11" s="22">
        <v>21130</v>
      </c>
      <c r="B11" s="24" t="s">
        <v>27</v>
      </c>
      <c r="C11" s="18"/>
      <c r="D11" s="18"/>
      <c r="E11" s="18"/>
      <c r="F11" s="18"/>
      <c r="G11" s="18"/>
      <c r="H11" s="19"/>
    </row>
    <row r="12" spans="1:8" x14ac:dyDescent="0.2">
      <c r="A12" s="22">
        <v>21210</v>
      </c>
      <c r="B12" s="24" t="s">
        <v>29</v>
      </c>
      <c r="C12" s="18"/>
      <c r="D12" s="18"/>
      <c r="E12" s="18"/>
      <c r="F12" s="18"/>
      <c r="G12" s="18"/>
      <c r="H12" s="19"/>
    </row>
    <row r="13" spans="1:8" x14ac:dyDescent="0.2">
      <c r="A13" s="22">
        <v>21220</v>
      </c>
      <c r="B13" s="24" t="s">
        <v>53</v>
      </c>
      <c r="C13" s="18"/>
      <c r="D13" s="18"/>
      <c r="E13" s="18"/>
      <c r="F13" s="18"/>
      <c r="G13" s="18"/>
      <c r="H13" s="19"/>
    </row>
    <row r="14" spans="1:8" x14ac:dyDescent="0.2">
      <c r="A14" s="22">
        <v>22200</v>
      </c>
      <c r="B14" s="24" t="s">
        <v>54</v>
      </c>
      <c r="C14" s="18"/>
      <c r="D14" s="18"/>
      <c r="E14" s="18"/>
      <c r="F14" s="18"/>
      <c r="G14" s="18"/>
      <c r="H14" s="19"/>
    </row>
    <row r="15" spans="1:8" x14ac:dyDescent="0.2">
      <c r="A15" s="28">
        <v>22300</v>
      </c>
      <c r="B15" s="29" t="s">
        <v>69</v>
      </c>
      <c r="C15" s="18"/>
      <c r="D15" s="18"/>
      <c r="E15" s="18"/>
      <c r="F15" s="18"/>
      <c r="G15" s="18"/>
      <c r="H15" s="19"/>
    </row>
    <row r="16" spans="1:8" x14ac:dyDescent="0.2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ignoredErrors>
    <ignoredError sqref="C3:D3 E5:E8 E4 E9 E3 D4 C5:D8 C4 C9:D9 G5:H8 G4:H4 G9:H9 G3:H3 F5:F6 F4 F9 F3 F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J2" sqref="J2"/>
    </sheetView>
  </sheetViews>
  <sheetFormatPr baseColWidth="10" defaultRowHeight="11.25" x14ac:dyDescent="0.2"/>
  <cols>
    <col min="1" max="1" width="9.1640625" style="30" customWidth="1"/>
    <col min="2" max="2" width="85.83203125" style="30" bestFit="1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75" t="s">
        <v>280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C4+C6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35">
        <v>900002</v>
      </c>
      <c r="B4" s="23" t="s">
        <v>67</v>
      </c>
      <c r="C4" s="16">
        <f t="shared" ref="C4:H4" si="1">+C5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11">
        <v>31111</v>
      </c>
      <c r="B5" s="12" t="s">
        <v>66</v>
      </c>
      <c r="C5" s="18"/>
      <c r="D5" s="18"/>
      <c r="E5" s="18"/>
      <c r="F5" s="18"/>
      <c r="G5" s="18"/>
      <c r="H5" s="19"/>
    </row>
    <row r="6" spans="1:8" x14ac:dyDescent="0.2">
      <c r="A6" s="35">
        <v>900003</v>
      </c>
      <c r="B6" s="23" t="s">
        <v>55</v>
      </c>
      <c r="C6" s="16">
        <f t="shared" ref="C6:H6" si="2">SUM(C7:C12)</f>
        <v>0</v>
      </c>
      <c r="D6" s="16">
        <f t="shared" si="2"/>
        <v>0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7">
        <f t="shared" si="2"/>
        <v>0</v>
      </c>
    </row>
    <row r="7" spans="1:8" x14ac:dyDescent="0.2">
      <c r="A7" s="11">
        <v>31120</v>
      </c>
      <c r="B7" s="12" t="s">
        <v>28</v>
      </c>
      <c r="C7" s="18"/>
      <c r="D7" s="18"/>
      <c r="E7" s="18"/>
      <c r="F7" s="18"/>
      <c r="G7" s="18"/>
      <c r="H7" s="19"/>
    </row>
    <row r="8" spans="1:8" x14ac:dyDescent="0.2">
      <c r="A8" s="11">
        <v>31210</v>
      </c>
      <c r="B8" s="12" t="s">
        <v>56</v>
      </c>
      <c r="C8" s="18"/>
      <c r="D8" s="18"/>
      <c r="E8" s="18"/>
      <c r="F8" s="18" t="s">
        <v>266</v>
      </c>
      <c r="G8" s="18"/>
      <c r="H8" s="19"/>
    </row>
    <row r="9" spans="1:8" x14ac:dyDescent="0.2">
      <c r="A9" s="11">
        <v>31220</v>
      </c>
      <c r="B9" s="12" t="s">
        <v>57</v>
      </c>
      <c r="C9" s="18"/>
      <c r="D9" s="18"/>
      <c r="E9" s="18"/>
      <c r="F9" s="18"/>
      <c r="G9" s="18"/>
      <c r="H9" s="19"/>
    </row>
    <row r="10" spans="1:8" x14ac:dyDescent="0.2">
      <c r="A10" s="11">
        <v>32200</v>
      </c>
      <c r="B10" s="12" t="s">
        <v>64</v>
      </c>
      <c r="C10" s="18"/>
      <c r="D10" s="18"/>
      <c r="E10" s="18"/>
      <c r="F10" s="18"/>
      <c r="G10" s="18"/>
      <c r="H10" s="19"/>
    </row>
    <row r="11" spans="1:8" x14ac:dyDescent="0.2">
      <c r="A11" s="11">
        <v>32300</v>
      </c>
      <c r="B11" s="12" t="s">
        <v>65</v>
      </c>
      <c r="C11" s="18"/>
      <c r="D11" s="18"/>
      <c r="E11" s="18"/>
      <c r="F11" s="18"/>
      <c r="G11" s="18"/>
      <c r="H11" s="19"/>
    </row>
    <row r="12" spans="1:8" x14ac:dyDescent="0.2">
      <c r="A12" s="13">
        <v>32400</v>
      </c>
      <c r="B12" s="14" t="s">
        <v>30</v>
      </c>
      <c r="C12" s="20"/>
      <c r="D12" s="20"/>
      <c r="E12" s="20"/>
      <c r="F12" s="20"/>
      <c r="G12" s="20"/>
      <c r="H12" s="21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C3" sqref="C3:H3"/>
    </sheetView>
  </sheetViews>
  <sheetFormatPr baseColWidth="10" defaultRowHeight="11.25" x14ac:dyDescent="0.2"/>
  <cols>
    <col min="1" max="1" width="5.832031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75" t="s">
        <v>281</v>
      </c>
      <c r="B1" s="76"/>
      <c r="C1" s="76"/>
      <c r="D1" s="76"/>
      <c r="E1" s="76"/>
      <c r="F1" s="76"/>
      <c r="G1" s="76"/>
      <c r="H1" s="77"/>
    </row>
    <row r="2" spans="1:8" ht="24.95" customHeight="1" x14ac:dyDescent="0.2">
      <c r="A2" s="56" t="s">
        <v>0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15" t="s">
        <v>12</v>
      </c>
      <c r="C3" s="9">
        <f>+C18</f>
        <v>36094271.0015902</v>
      </c>
      <c r="D3" s="9">
        <f t="shared" ref="D3:H3" si="0">+D18</f>
        <v>31890299.998799957</v>
      </c>
      <c r="E3" s="9">
        <f t="shared" si="0"/>
        <v>67984571.000390157</v>
      </c>
      <c r="F3" s="9">
        <f t="shared" si="0"/>
        <v>43673937.560000032</v>
      </c>
      <c r="G3" s="9">
        <f t="shared" si="0"/>
        <v>43188902.940000035</v>
      </c>
      <c r="H3" s="9">
        <f t="shared" si="0"/>
        <v>24310633.440390125</v>
      </c>
    </row>
    <row r="4" spans="1:8" x14ac:dyDescent="0.2">
      <c r="A4" s="50">
        <v>1</v>
      </c>
      <c r="B4" s="51" t="s">
        <v>32</v>
      </c>
      <c r="C4" s="16"/>
      <c r="D4" s="16"/>
      <c r="E4" s="16"/>
      <c r="F4" s="16"/>
      <c r="G4" s="16"/>
      <c r="H4" s="17"/>
    </row>
    <row r="5" spans="1:8" x14ac:dyDescent="0.2">
      <c r="A5" s="52">
        <v>11</v>
      </c>
      <c r="B5" s="53" t="s">
        <v>33</v>
      </c>
      <c r="C5" s="16"/>
      <c r="D5" s="16"/>
      <c r="E5" s="16"/>
      <c r="F5" s="16"/>
      <c r="G5" s="16"/>
      <c r="H5" s="17"/>
    </row>
    <row r="6" spans="1:8" x14ac:dyDescent="0.2">
      <c r="A6" s="52">
        <v>12</v>
      </c>
      <c r="B6" s="53" t="s">
        <v>34</v>
      </c>
      <c r="C6" s="16"/>
      <c r="D6" s="16"/>
      <c r="E6" s="16"/>
      <c r="F6" s="16"/>
      <c r="G6" s="16"/>
      <c r="H6" s="17"/>
    </row>
    <row r="7" spans="1:8" x14ac:dyDescent="0.2">
      <c r="A7" s="52">
        <v>13</v>
      </c>
      <c r="B7" s="53" t="s">
        <v>44</v>
      </c>
      <c r="C7" s="16"/>
      <c r="D7" s="16"/>
      <c r="E7" s="16"/>
      <c r="F7" s="16"/>
      <c r="G7" s="16"/>
      <c r="H7" s="17"/>
    </row>
    <row r="8" spans="1:8" x14ac:dyDescent="0.2">
      <c r="A8" s="52">
        <v>14</v>
      </c>
      <c r="B8" s="53" t="s">
        <v>18</v>
      </c>
      <c r="C8" s="16"/>
      <c r="D8" s="16"/>
      <c r="E8" s="16"/>
      <c r="F8" s="16"/>
      <c r="G8" s="16"/>
      <c r="H8" s="17"/>
    </row>
    <row r="9" spans="1:8" x14ac:dyDescent="0.2">
      <c r="A9" s="52">
        <v>15</v>
      </c>
      <c r="B9" s="53" t="s">
        <v>46</v>
      </c>
      <c r="C9" s="16"/>
      <c r="D9" s="16"/>
      <c r="E9" s="16"/>
      <c r="F9" s="16"/>
      <c r="G9" s="16"/>
      <c r="H9" s="17"/>
    </row>
    <row r="10" spans="1:8" x14ac:dyDescent="0.2">
      <c r="A10" s="52">
        <v>16</v>
      </c>
      <c r="B10" s="53" t="s">
        <v>35</v>
      </c>
      <c r="C10" s="16"/>
      <c r="D10" s="16"/>
      <c r="E10" s="16"/>
      <c r="F10" s="16"/>
      <c r="G10" s="16"/>
      <c r="H10" s="17"/>
    </row>
    <row r="11" spans="1:8" x14ac:dyDescent="0.2">
      <c r="A11" s="52">
        <v>17</v>
      </c>
      <c r="B11" s="53" t="s">
        <v>47</v>
      </c>
      <c r="C11" s="16"/>
      <c r="D11" s="16"/>
      <c r="E11" s="16"/>
      <c r="F11" s="16"/>
      <c r="G11" s="16"/>
      <c r="H11" s="17"/>
    </row>
    <row r="12" spans="1:8" x14ac:dyDescent="0.2">
      <c r="A12" s="52">
        <v>18</v>
      </c>
      <c r="B12" s="53" t="s">
        <v>36</v>
      </c>
      <c r="C12" s="16"/>
      <c r="D12" s="16"/>
      <c r="E12" s="16"/>
      <c r="F12" s="16"/>
      <c r="G12" s="16"/>
      <c r="H12" s="17"/>
    </row>
    <row r="13" spans="1:8" x14ac:dyDescent="0.2">
      <c r="A13" s="50">
        <v>2</v>
      </c>
      <c r="B13" s="51" t="s">
        <v>37</v>
      </c>
      <c r="C13" s="16"/>
      <c r="D13" s="16"/>
      <c r="E13" s="16"/>
      <c r="F13" s="16"/>
      <c r="G13" s="16"/>
      <c r="H13" s="17"/>
    </row>
    <row r="14" spans="1:8" x14ac:dyDescent="0.2">
      <c r="A14" s="52">
        <v>21</v>
      </c>
      <c r="B14" s="53" t="s">
        <v>38</v>
      </c>
      <c r="C14" s="16"/>
      <c r="D14" s="16"/>
      <c r="E14" s="16"/>
      <c r="F14" s="16"/>
      <c r="G14" s="16"/>
      <c r="H14" s="17"/>
    </row>
    <row r="15" spans="1:8" x14ac:dyDescent="0.2">
      <c r="A15" s="52">
        <v>22</v>
      </c>
      <c r="B15" s="53" t="s">
        <v>58</v>
      </c>
      <c r="C15" s="16"/>
      <c r="D15" s="16"/>
      <c r="E15" s="16"/>
      <c r="F15" s="16"/>
      <c r="G15" s="16"/>
      <c r="H15" s="17"/>
    </row>
    <row r="16" spans="1:8" x14ac:dyDescent="0.2">
      <c r="A16" s="52">
        <v>23</v>
      </c>
      <c r="B16" s="53" t="s">
        <v>39</v>
      </c>
      <c r="C16" s="16"/>
      <c r="D16" s="16"/>
      <c r="E16" s="16"/>
      <c r="F16" s="16"/>
      <c r="G16" s="16"/>
      <c r="H16" s="17"/>
    </row>
    <row r="17" spans="1:8" x14ac:dyDescent="0.2">
      <c r="A17" s="52">
        <v>24</v>
      </c>
      <c r="B17" s="53" t="s">
        <v>48</v>
      </c>
      <c r="C17" s="16"/>
      <c r="D17" s="16"/>
      <c r="E17" s="16"/>
      <c r="F17" s="16"/>
      <c r="G17" s="16"/>
      <c r="H17" s="17"/>
    </row>
    <row r="18" spans="1:8" x14ac:dyDescent="0.2">
      <c r="A18" s="52">
        <v>25</v>
      </c>
      <c r="B18" s="53" t="s">
        <v>40</v>
      </c>
      <c r="C18" s="16">
        <v>36094271.0015902</v>
      </c>
      <c r="D18" s="16">
        <f>+E18-C18</f>
        <v>31890299.998799957</v>
      </c>
      <c r="E18" s="16">
        <v>67984571.000390157</v>
      </c>
      <c r="F18" s="16">
        <v>43673937.560000032</v>
      </c>
      <c r="G18" s="16">
        <v>43188902.940000035</v>
      </c>
      <c r="H18" s="17">
        <f>+E18-F18</f>
        <v>24310633.440390125</v>
      </c>
    </row>
    <row r="19" spans="1:8" x14ac:dyDescent="0.2">
      <c r="A19" s="52">
        <v>26</v>
      </c>
      <c r="B19" s="53" t="s">
        <v>41</v>
      </c>
      <c r="C19" s="16"/>
      <c r="D19" s="16"/>
      <c r="E19" s="16"/>
      <c r="F19" s="16"/>
      <c r="G19" s="16"/>
      <c r="H19" s="17"/>
    </row>
    <row r="20" spans="1:8" x14ac:dyDescent="0.2">
      <c r="A20" s="52">
        <v>27</v>
      </c>
      <c r="B20" s="53" t="s">
        <v>19</v>
      </c>
      <c r="C20" s="16"/>
      <c r="D20" s="16"/>
      <c r="E20" s="16"/>
      <c r="F20" s="16"/>
      <c r="G20" s="16"/>
      <c r="H20" s="17"/>
    </row>
    <row r="21" spans="1:8" x14ac:dyDescent="0.2">
      <c r="A21" s="50">
        <v>3</v>
      </c>
      <c r="B21" s="51" t="s">
        <v>42</v>
      </c>
      <c r="C21" s="16"/>
      <c r="D21" s="16"/>
      <c r="E21" s="16"/>
      <c r="F21" s="16"/>
      <c r="G21" s="16"/>
      <c r="H21" s="17"/>
    </row>
    <row r="22" spans="1:8" x14ac:dyDescent="0.2">
      <c r="A22" s="52">
        <v>31</v>
      </c>
      <c r="B22" s="53" t="s">
        <v>59</v>
      </c>
      <c r="C22" s="16"/>
      <c r="D22" s="16"/>
      <c r="E22" s="16"/>
      <c r="F22" s="16"/>
      <c r="G22" s="16"/>
      <c r="H22" s="17"/>
    </row>
    <row r="23" spans="1:8" x14ac:dyDescent="0.2">
      <c r="A23" s="52">
        <v>32</v>
      </c>
      <c r="B23" s="53" t="s">
        <v>49</v>
      </c>
      <c r="C23" s="16"/>
      <c r="D23" s="16"/>
      <c r="E23" s="16"/>
      <c r="F23" s="16"/>
      <c r="G23" s="16"/>
      <c r="H23" s="17"/>
    </row>
    <row r="24" spans="1:8" x14ac:dyDescent="0.2">
      <c r="A24" s="52">
        <v>33</v>
      </c>
      <c r="B24" s="53" t="s">
        <v>60</v>
      </c>
      <c r="C24" s="16"/>
      <c r="D24" s="16"/>
      <c r="E24" s="16"/>
      <c r="F24" s="16"/>
      <c r="G24" s="16"/>
      <c r="H24" s="17"/>
    </row>
    <row r="25" spans="1:8" x14ac:dyDescent="0.2">
      <c r="A25" s="52">
        <v>34</v>
      </c>
      <c r="B25" s="53" t="s">
        <v>50</v>
      </c>
      <c r="C25" s="16"/>
      <c r="D25" s="16"/>
      <c r="E25" s="16"/>
      <c r="F25" s="16"/>
      <c r="G25" s="16"/>
      <c r="H25" s="17"/>
    </row>
    <row r="26" spans="1:8" x14ac:dyDescent="0.2">
      <c r="A26" s="52">
        <v>35</v>
      </c>
      <c r="B26" s="53" t="s">
        <v>43</v>
      </c>
      <c r="C26" s="16"/>
      <c r="D26" s="16"/>
      <c r="E26" s="16"/>
      <c r="F26" s="16"/>
      <c r="G26" s="16"/>
      <c r="H26" s="17"/>
    </row>
    <row r="27" spans="1:8" x14ac:dyDescent="0.2">
      <c r="A27" s="52">
        <v>36</v>
      </c>
      <c r="B27" s="53" t="s">
        <v>20</v>
      </c>
      <c r="C27" s="16"/>
      <c r="D27" s="16"/>
      <c r="E27" s="16"/>
      <c r="F27" s="16"/>
      <c r="G27" s="16"/>
      <c r="H27" s="17"/>
    </row>
    <row r="28" spans="1:8" x14ac:dyDescent="0.2">
      <c r="A28" s="52">
        <v>37</v>
      </c>
      <c r="B28" s="53" t="s">
        <v>21</v>
      </c>
      <c r="C28" s="16"/>
      <c r="D28" s="16"/>
      <c r="E28" s="16"/>
      <c r="F28" s="16"/>
      <c r="G28" s="16"/>
      <c r="H28" s="17"/>
    </row>
    <row r="29" spans="1:8" x14ac:dyDescent="0.2">
      <c r="A29" s="52">
        <v>38</v>
      </c>
      <c r="B29" s="53" t="s">
        <v>52</v>
      </c>
      <c r="C29" s="16"/>
      <c r="D29" s="16"/>
      <c r="E29" s="16"/>
      <c r="F29" s="16"/>
      <c r="G29" s="16"/>
      <c r="H29" s="17"/>
    </row>
    <row r="30" spans="1:8" x14ac:dyDescent="0.2">
      <c r="A30" s="52">
        <v>39</v>
      </c>
      <c r="B30" s="53" t="s">
        <v>61</v>
      </c>
      <c r="C30" s="16"/>
      <c r="D30" s="16"/>
      <c r="E30" s="16"/>
      <c r="F30" s="16"/>
      <c r="G30" s="16"/>
      <c r="H30" s="17"/>
    </row>
    <row r="31" spans="1:8" x14ac:dyDescent="0.2">
      <c r="A31" s="50">
        <v>4</v>
      </c>
      <c r="B31" s="51" t="s">
        <v>62</v>
      </c>
      <c r="C31" s="16"/>
      <c r="D31" s="16"/>
      <c r="E31" s="16"/>
      <c r="F31" s="16"/>
      <c r="G31" s="16"/>
      <c r="H31" s="17"/>
    </row>
    <row r="32" spans="1:8" x14ac:dyDescent="0.2">
      <c r="A32" s="52">
        <v>41</v>
      </c>
      <c r="B32" s="53" t="s">
        <v>45</v>
      </c>
      <c r="C32" s="16"/>
      <c r="D32" s="16"/>
      <c r="E32" s="16"/>
      <c r="F32" s="16"/>
      <c r="G32" s="16"/>
      <c r="H32" s="17"/>
    </row>
    <row r="33" spans="1:8" ht="22.5" x14ac:dyDescent="0.2">
      <c r="A33" s="52">
        <v>42</v>
      </c>
      <c r="B33" s="53" t="s">
        <v>51</v>
      </c>
      <c r="C33" s="16"/>
      <c r="D33" s="16"/>
      <c r="E33" s="16"/>
      <c r="F33" s="16"/>
      <c r="G33" s="16"/>
      <c r="H33" s="17"/>
    </row>
    <row r="34" spans="1:8" x14ac:dyDescent="0.2">
      <c r="A34" s="52">
        <v>43</v>
      </c>
      <c r="B34" s="53" t="s">
        <v>63</v>
      </c>
      <c r="C34" s="16"/>
      <c r="D34" s="16"/>
      <c r="E34" s="16"/>
      <c r="F34" s="16"/>
      <c r="G34" s="16"/>
      <c r="H34" s="17"/>
    </row>
    <row r="35" spans="1:8" x14ac:dyDescent="0.2">
      <c r="A35" s="54">
        <v>44</v>
      </c>
      <c r="B35" s="55" t="s">
        <v>22</v>
      </c>
      <c r="C35" s="31"/>
      <c r="D35" s="31"/>
      <c r="E35" s="31"/>
      <c r="F35" s="31"/>
      <c r="G35" s="31"/>
      <c r="H35" s="32"/>
    </row>
    <row r="37" spans="1:8" x14ac:dyDescent="0.2">
      <c r="A37" s="65"/>
      <c r="B37" s="63"/>
      <c r="C37" s="63"/>
      <c r="D37" s="64"/>
    </row>
    <row r="38" spans="1:8" x14ac:dyDescent="0.2">
      <c r="A38" s="66"/>
      <c r="B38" s="67"/>
      <c r="C38" s="66"/>
      <c r="D38" s="66"/>
      <c r="E38" s="36"/>
      <c r="F38" s="36"/>
      <c r="G38" s="36"/>
      <c r="H38" s="36"/>
    </row>
    <row r="39" spans="1:8" x14ac:dyDescent="0.2">
      <c r="A39" s="68"/>
      <c r="B39" s="66"/>
      <c r="C39" s="66"/>
      <c r="D39" s="66"/>
      <c r="E39" s="36"/>
      <c r="F39" s="36"/>
      <c r="G39" s="36"/>
      <c r="H39" s="3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CA_Ente_Público</vt:lpstr>
      <vt:lpstr>CA_Ejecutivo_Estatal</vt:lpstr>
      <vt:lpstr>CA_Ayuntamiento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2014-02-10T03:37:14Z</dcterms:created>
  <dcterms:modified xsi:type="dcterms:W3CDTF">2018-02-12T22:30:40Z</dcterms:modified>
</cp:coreProperties>
</file>